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niversidadmag-my.sharepoint.com/personal/yperez_unimagdalena_edu_co/Documents/Unimagdalena/Escritorio/Riesgos/Mapas de Gestión/Mapa de Riesgo de Gesión 2025/"/>
    </mc:Choice>
  </mc:AlternateContent>
  <xr:revisionPtr revIDLastSave="1230" documentId="8_{BD4AAA74-7622-4ED9-9F04-9515FEA6A44D}" xr6:coauthVersionLast="47" xr6:coauthVersionMax="47" xr10:uidLastSave="{38A56F20-76AB-4B1E-B710-CF532BF2D6CA}"/>
  <bookViews>
    <workbookView xWindow="-120" yWindow="-120" windowWidth="29040" windowHeight="15840" xr2:uid="{00000000-000D-0000-FFFF-FFFF00000000}"/>
  </bookViews>
  <sheets>
    <sheet name="Riesgos" sheetId="1" r:id="rId1"/>
    <sheet name="Información" sheetId="3" r:id="rId2"/>
    <sheet name="Hoja1" sheetId="4" r:id="rId3"/>
    <sheet name="Calculos" sheetId="2" r:id="rId4"/>
  </sheets>
  <externalReferences>
    <externalReference r:id="rId5"/>
    <externalReference r:id="rId6"/>
    <externalReference r:id="rId7"/>
  </externalReferences>
  <definedNames>
    <definedName name="Afectación">Calculos!$U$2:$U$21</definedName>
    <definedName name="Dimensión">Calculos!$T$2:$T$21</definedName>
    <definedName name="Nivel">Calculos!$W$2:$W$21</definedName>
    <definedName name="Num">Calculos!$V$2:$V$21</definedName>
    <definedName name="OLE_LINK1" localSheetId="1">Información!$N$3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7" i="1" l="1"/>
  <c r="Y17" i="1"/>
  <c r="Z17" i="1"/>
  <c r="W17" i="1"/>
  <c r="Y40" i="1" l="1"/>
  <c r="W40" i="1"/>
  <c r="U40" i="1"/>
  <c r="Y39" i="1"/>
  <c r="W39" i="1"/>
  <c r="U39" i="1"/>
  <c r="Y38" i="1"/>
  <c r="W38" i="1"/>
  <c r="Z38" i="1" s="1"/>
  <c r="AD38" i="1" s="1"/>
  <c r="U38" i="1"/>
  <c r="Z40" i="1" l="1"/>
  <c r="Z39" i="1"/>
  <c r="Y29" i="1" l="1"/>
  <c r="W29" i="1"/>
  <c r="Q29" i="1"/>
  <c r="Z29" i="1" l="1"/>
  <c r="Y8" i="1"/>
  <c r="W8" i="1"/>
  <c r="U8" i="1"/>
  <c r="Y7" i="1"/>
  <c r="W7" i="1"/>
  <c r="U7" i="1"/>
  <c r="Y5" i="1"/>
  <c r="W5" i="1"/>
  <c r="U5" i="1"/>
  <c r="O5" i="1"/>
  <c r="P5" i="1" s="1"/>
  <c r="Q5" i="1" s="1"/>
  <c r="K5" i="1"/>
  <c r="Z7" i="1" l="1"/>
  <c r="Z5" i="1"/>
  <c r="Z8" i="1"/>
  <c r="AD5" i="1"/>
  <c r="AF5" i="1"/>
  <c r="AF8" i="1" l="1"/>
  <c r="AF7" i="1"/>
  <c r="AD8" i="1"/>
  <c r="AH8" i="1" s="1"/>
  <c r="AD7" i="1"/>
  <c r="AF37" i="1" l="1"/>
  <c r="Y37" i="1"/>
  <c r="W37" i="1"/>
  <c r="U37" i="1"/>
  <c r="Z37" i="1" l="1"/>
  <c r="AD37" i="1" s="1"/>
  <c r="O37" i="1"/>
  <c r="P37" i="1" s="1"/>
  <c r="Q37" i="1" s="1"/>
  <c r="K37" i="1"/>
  <c r="L37" i="1" s="1"/>
  <c r="AF36" i="1"/>
  <c r="Y36" i="1"/>
  <c r="W36" i="1"/>
  <c r="U36" i="1"/>
  <c r="AF35" i="1"/>
  <c r="Y35" i="1"/>
  <c r="W35" i="1"/>
  <c r="U35" i="1"/>
  <c r="AF34" i="1"/>
  <c r="Y34" i="1"/>
  <c r="W34" i="1"/>
  <c r="U34" i="1"/>
  <c r="AF33" i="1"/>
  <c r="Y33" i="1"/>
  <c r="W33" i="1"/>
  <c r="U33" i="1"/>
  <c r="Q33" i="1"/>
  <c r="K33" i="1"/>
  <c r="L33" i="1" s="1"/>
  <c r="Z35" i="1" l="1"/>
  <c r="AD35" i="1" s="1"/>
  <c r="Z36" i="1"/>
  <c r="AD36" i="1" s="1"/>
  <c r="Z33" i="1"/>
  <c r="AD33" i="1" s="1"/>
  <c r="Z34" i="1"/>
  <c r="AD34" i="1" s="1"/>
  <c r="Y32" i="1" l="1"/>
  <c r="W32" i="1"/>
  <c r="Y31" i="1"/>
  <c r="W31" i="1"/>
  <c r="Y30" i="1"/>
  <c r="W30" i="1"/>
  <c r="Z30" i="1" s="1"/>
  <c r="U32" i="1"/>
  <c r="U30" i="1"/>
  <c r="Z32" i="1" l="1"/>
  <c r="Z31" i="1"/>
  <c r="O30" i="1" l="1"/>
  <c r="P30" i="1" s="1"/>
  <c r="Q30" i="1" s="1"/>
  <c r="K30" i="1"/>
  <c r="L30" i="1" s="1"/>
  <c r="AF28" i="1"/>
  <c r="Y28" i="1"/>
  <c r="W28" i="1"/>
  <c r="Y27" i="1"/>
  <c r="W27" i="1"/>
  <c r="Y26" i="1"/>
  <c r="W26" i="1"/>
  <c r="Z26" i="1" s="1"/>
  <c r="U28" i="1"/>
  <c r="U27" i="1"/>
  <c r="U26" i="1"/>
  <c r="Q26" i="1"/>
  <c r="K26" i="1"/>
  <c r="L26" i="1" s="1"/>
  <c r="Z27" i="1" l="1"/>
  <c r="Z28" i="1"/>
  <c r="AF30" i="1"/>
  <c r="AF31" i="1" l="1"/>
  <c r="AD32" i="1"/>
  <c r="AD31" i="1"/>
  <c r="AF32" i="1" l="1"/>
  <c r="Y12" i="1" l="1"/>
  <c r="W12" i="1"/>
  <c r="U12" i="1"/>
  <c r="Y11" i="1"/>
  <c r="W11" i="1"/>
  <c r="U11" i="1"/>
  <c r="Y10" i="1"/>
  <c r="W10" i="1"/>
  <c r="U10" i="1"/>
  <c r="Y9" i="1"/>
  <c r="W9" i="1"/>
  <c r="U9" i="1"/>
  <c r="O9" i="1"/>
  <c r="P9" i="1" s="1"/>
  <c r="Q9" i="1" s="1"/>
  <c r="AG9" i="1" s="1"/>
  <c r="K9" i="1"/>
  <c r="L9" i="1" s="1"/>
  <c r="U19" i="1"/>
  <c r="U18" i="1"/>
  <c r="W18" i="1"/>
  <c r="Y18" i="1"/>
  <c r="W19" i="1"/>
  <c r="Y19" i="1"/>
  <c r="Z10" i="1" l="1"/>
  <c r="Z9" i="1"/>
  <c r="Z11" i="1"/>
  <c r="Z12" i="1"/>
  <c r="Z18" i="1"/>
  <c r="AF9" i="1"/>
  <c r="AG10" i="1"/>
  <c r="Z19" i="1"/>
  <c r="AH10" i="1" l="1"/>
  <c r="AH12" i="1"/>
  <c r="AF10" i="1"/>
  <c r="AG11" i="1"/>
  <c r="AG12" i="1" l="1"/>
  <c r="AF12" i="1" s="1"/>
  <c r="AF11" i="1"/>
  <c r="O18" i="1" l="1"/>
  <c r="P18" i="1" s="1"/>
  <c r="Q18" i="1" s="1"/>
  <c r="AG18" i="1" s="1"/>
  <c r="K18" i="1"/>
  <c r="AF16" i="1"/>
  <c r="AF15" i="1"/>
  <c r="AF14" i="1"/>
  <c r="AF13" i="1"/>
  <c r="Y16" i="1"/>
  <c r="W16" i="1"/>
  <c r="U16" i="1"/>
  <c r="Y15" i="1"/>
  <c r="W15" i="1"/>
  <c r="U15" i="1"/>
  <c r="Y14" i="1"/>
  <c r="W14" i="1"/>
  <c r="U14" i="1"/>
  <c r="Y13" i="1"/>
  <c r="W13" i="1"/>
  <c r="U13" i="1"/>
  <c r="O13" i="1"/>
  <c r="P13" i="1" s="1"/>
  <c r="Q13" i="1" s="1"/>
  <c r="K13" i="1"/>
  <c r="L13" i="1" s="1"/>
  <c r="Z13" i="1" l="1"/>
  <c r="AD13" i="1" s="1"/>
  <c r="Z14" i="1"/>
  <c r="AD14" i="1" s="1"/>
  <c r="Z15" i="1"/>
  <c r="AD15" i="1" s="1"/>
  <c r="AF18" i="1"/>
  <c r="AG19" i="1"/>
  <c r="AF19" i="1" s="1"/>
  <c r="Z16" i="1"/>
  <c r="R18" i="1"/>
  <c r="L18" i="1"/>
  <c r="AD16" i="1"/>
  <c r="AD18" i="1" l="1"/>
  <c r="AH18" i="1" s="1"/>
  <c r="AH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Estudiante</author>
    <author>XIMENA PORTILLO PUENTES</author>
    <author>Unimagdalena</author>
    <author>Equipo</author>
  </authors>
  <commentList>
    <comment ref="A3" authorId="0" shapeId="0" xr:uid="{00000000-0006-0000-0000-000001000000}">
      <text>
        <r>
          <rPr>
            <b/>
            <sz val="9"/>
            <color indexed="81"/>
            <rFont val="Tahoma"/>
            <family val="2"/>
          </rPr>
          <t>Ximena Portillo:</t>
        </r>
        <r>
          <rPr>
            <sz val="9"/>
            <color indexed="81"/>
            <rFont val="Tahoma"/>
            <family val="2"/>
          </rPr>
          <t xml:space="preserve">
Codigo del proceso+ enumeración.
Ejemplo: GC-1</t>
        </r>
      </text>
    </comment>
    <comment ref="C3" authorId="0" shapeId="0" xr:uid="{00000000-0006-0000-0000-000002000000}">
      <text>
        <r>
          <rPr>
            <b/>
            <sz val="9"/>
            <color indexed="81"/>
            <rFont val="Tahoma"/>
            <family val="2"/>
          </rPr>
          <t xml:space="preserve">Ximena Portillo:
</t>
        </r>
        <r>
          <rPr>
            <sz val="9"/>
            <color indexed="81"/>
            <rFont val="Tahoma"/>
            <family val="2"/>
          </rPr>
          <t>Circunstancias bajo las cuales se presenta el riesgo, pero no constituyen la causa principal o base para que se presente el riesgo</t>
        </r>
      </text>
    </comment>
    <comment ref="D3" authorId="0" shapeId="0" xr:uid="{00000000-0006-0000-0000-000003000000}">
      <text>
        <r>
          <rPr>
            <b/>
            <sz val="9"/>
            <color indexed="81"/>
            <rFont val="Tahoma"/>
            <family val="2"/>
          </rPr>
          <t>Ximena Portillo:</t>
        </r>
        <r>
          <rPr>
            <sz val="9"/>
            <color indexed="81"/>
            <rFont val="Tahoma"/>
            <family val="2"/>
          </rPr>
          <t xml:space="preserve">
Causa principal o básica, corresponde a las razones por la cuales se puede presentar el riesgo.</t>
        </r>
      </text>
    </comment>
    <comment ref="F3" authorId="0" shapeId="0" xr:uid="{00000000-0006-0000-0000-000004000000}">
      <text>
        <r>
          <rPr>
            <b/>
            <sz val="9"/>
            <color indexed="81"/>
            <rFont val="Tahoma"/>
            <family val="2"/>
          </rPr>
          <t xml:space="preserve">Ximena Portillo:
</t>
        </r>
        <r>
          <rPr>
            <sz val="9"/>
            <color indexed="81"/>
            <rFont val="Tahoma"/>
            <family val="2"/>
          </rPr>
          <t xml:space="preserve">En la redacción del riesgo se debe incluir la causa inmediata y la causa raíz.
</t>
        </r>
        <r>
          <rPr>
            <u/>
            <sz val="9"/>
            <color indexed="81"/>
            <rFont val="Tahoma"/>
            <family val="2"/>
          </rPr>
          <t>Ej: Generación de multas y sanción del ente regulador debido a adquisición de bienes y servicios fuera de los requerimientos normativos</t>
        </r>
      </text>
    </comment>
    <comment ref="G3" authorId="1" shapeId="0" xr:uid="{00000000-0006-0000-0000-000005000000}">
      <text>
        <r>
          <rPr>
            <b/>
            <sz val="9"/>
            <color indexed="81"/>
            <rFont val="Tahoma"/>
            <family val="2"/>
          </rPr>
          <t>XIMENA PORTILLO PUENTES:</t>
        </r>
        <r>
          <rPr>
            <sz val="9"/>
            <color indexed="81"/>
            <rFont val="Tahoma"/>
            <family val="2"/>
          </rPr>
          <t xml:space="preserve">
En la hoja de información se encuentra la definición d ecada factor</t>
        </r>
      </text>
    </comment>
    <comment ref="H3" authorId="1" shapeId="0" xr:uid="{00000000-0006-0000-0000-000006000000}">
      <text>
        <r>
          <rPr>
            <b/>
            <sz val="9"/>
            <color indexed="81"/>
            <rFont val="Tahoma"/>
            <family val="2"/>
          </rPr>
          <t>XIMENA PORTILLO PUENTES:</t>
        </r>
        <r>
          <rPr>
            <sz val="9"/>
            <color indexed="81"/>
            <rFont val="Tahoma"/>
            <family val="2"/>
          </rPr>
          <t xml:space="preserve">
En la hoja de información se encuentra la definición de cada clasificación</t>
        </r>
      </text>
    </comment>
    <comment ref="I3" authorId="1" shapeId="0" xr:uid="{00000000-0006-0000-0000-000007000000}">
      <text>
        <r>
          <rPr>
            <b/>
            <sz val="9"/>
            <color indexed="81"/>
            <rFont val="Tahoma"/>
            <family val="2"/>
          </rPr>
          <t>XIMENA PORTILLO PUENTES:</t>
        </r>
        <r>
          <rPr>
            <sz val="9"/>
            <color indexed="81"/>
            <rFont val="Tahoma"/>
            <family val="2"/>
          </rPr>
          <t xml:space="preserve">
Escoger el objetivo de calidad que impacte el riesgo</t>
        </r>
      </text>
    </comment>
    <comment ref="J3" authorId="0" shapeId="0" xr:uid="{00000000-0006-0000-0000-000008000000}">
      <text>
        <r>
          <rPr>
            <b/>
            <sz val="9"/>
            <color indexed="81"/>
            <rFont val="Tahoma"/>
            <family val="2"/>
          </rPr>
          <t>Ximena Portillo:</t>
        </r>
        <r>
          <rPr>
            <sz val="9"/>
            <color indexed="81"/>
            <rFont val="Tahoma"/>
            <family val="2"/>
          </rPr>
          <t xml:space="preserve">
Defina el # de veces que se ejecuta la actividad durante el año</t>
        </r>
      </text>
    </comment>
    <comment ref="J13" authorId="2" shapeId="0" xr:uid="{C29DBD81-EBC5-4FB9-93F5-E07735A45F40}">
      <text>
        <r>
          <rPr>
            <b/>
            <sz val="9"/>
            <color indexed="81"/>
            <rFont val="Tahoma"/>
            <charset val="1"/>
          </rPr>
          <t>Unimagdalena:</t>
        </r>
        <r>
          <rPr>
            <sz val="9"/>
            <color indexed="81"/>
            <rFont val="Tahoma"/>
            <charset val="1"/>
          </rPr>
          <t xml:space="preserve">
Sumatoria de los productos publicados en cada año. (Meta para 2023)</t>
        </r>
      </text>
    </comment>
    <comment ref="E37" authorId="3" shapeId="0" xr:uid="{1BE14770-B9C9-4034-A6D0-7F89FF690481}">
      <text>
        <r>
          <rPr>
            <b/>
            <sz val="9"/>
            <color indexed="81"/>
            <rFont val="Tahoma"/>
            <family val="2"/>
          </rPr>
          <t>Equipo:</t>
        </r>
        <r>
          <rPr>
            <sz val="9"/>
            <color indexed="81"/>
            <rFont val="Tahoma"/>
            <family val="2"/>
          </rPr>
          <t xml:space="preserve">
De este listado de causa, identificar la causa raiz y la causa inmediata, en caso de no existir se debe definir.</t>
        </r>
      </text>
    </comment>
  </commentList>
</comments>
</file>

<file path=xl/sharedStrings.xml><?xml version="1.0" encoding="utf-8"?>
<sst xmlns="http://schemas.openxmlformats.org/spreadsheetml/2006/main" count="815" uniqueCount="380">
  <si>
    <t>03 Gestión de la Calidad</t>
  </si>
  <si>
    <t>Identificación del riesgo</t>
  </si>
  <si>
    <t>Análisis del riesgo inherente</t>
  </si>
  <si>
    <t>Evaluación del riesgo - Valoración de los controles</t>
  </si>
  <si>
    <t>Plan de Acción</t>
  </si>
  <si>
    <t xml:space="preserve">Referencia </t>
  </si>
  <si>
    <t>Impacto</t>
  </si>
  <si>
    <t>Causa Inmediata</t>
  </si>
  <si>
    <t>Causa Raíz</t>
  </si>
  <si>
    <t>Subcausas</t>
  </si>
  <si>
    <t>Descripción del Riesgo</t>
  </si>
  <si>
    <t>Factores de riesgo</t>
  </si>
  <si>
    <t>Clasificación del Riesgo</t>
  </si>
  <si>
    <t>Objetivo de calidad</t>
  </si>
  <si>
    <t>Frecuencia con la cual se realiza la actividad en el año</t>
  </si>
  <si>
    <t>Probabilidad Inherente</t>
  </si>
  <si>
    <t>%</t>
  </si>
  <si>
    <t>Dimensión de impacto</t>
  </si>
  <si>
    <t>Criterios de impacto</t>
  </si>
  <si>
    <t>Impacto 
Inherente</t>
  </si>
  <si>
    <t>Zona de Riesgo Inherente</t>
  </si>
  <si>
    <t>No. Control</t>
  </si>
  <si>
    <t>Descripción del Control</t>
  </si>
  <si>
    <t>Afectación</t>
  </si>
  <si>
    <t>Atributos</t>
  </si>
  <si>
    <t>Probabilidad Residual Final</t>
  </si>
  <si>
    <t>Impacto Residual Final</t>
  </si>
  <si>
    <t>Zona de Riesgo Final</t>
  </si>
  <si>
    <t>Tratamiento</t>
  </si>
  <si>
    <t>Acciones de control</t>
  </si>
  <si>
    <t>Responsable</t>
  </si>
  <si>
    <t>Fecha Implementación</t>
  </si>
  <si>
    <t>Evidencias de implementación</t>
  </si>
  <si>
    <t>Indicador</t>
  </si>
  <si>
    <t>Tipo</t>
  </si>
  <si>
    <t>Valor Tipo</t>
  </si>
  <si>
    <t>Implementación</t>
  </si>
  <si>
    <t>Valor Implementación</t>
  </si>
  <si>
    <t>Calificación</t>
  </si>
  <si>
    <t>Documentación</t>
  </si>
  <si>
    <t>Frecuencia</t>
  </si>
  <si>
    <t>Evidencia</t>
  </si>
  <si>
    <t>Reputacional</t>
  </si>
  <si>
    <t>Procesos</t>
  </si>
  <si>
    <t>Usuarios, productos y practicas organizacionales</t>
  </si>
  <si>
    <t>5. Fortalecer el sistema de gestión institucional integral mediante el diseño, implementación y articulación de sistemas de gestión bajo el cumplimiento de estándares nacionales ó internacionales</t>
  </si>
  <si>
    <t>Legal</t>
  </si>
  <si>
    <t>La materialización del riesgo genera observaciones por entes de regulación o control, sin intervención.</t>
  </si>
  <si>
    <t>Preventivo</t>
  </si>
  <si>
    <t>Automático</t>
  </si>
  <si>
    <t>Documentado</t>
  </si>
  <si>
    <t>Continua</t>
  </si>
  <si>
    <t>Con registro</t>
  </si>
  <si>
    <t>Reducir (mitigar)</t>
  </si>
  <si>
    <t>Grupo de Gestión de la Calidad</t>
  </si>
  <si>
    <t>Manual</t>
  </si>
  <si>
    <t>Sin documentar</t>
  </si>
  <si>
    <t>Correctivo</t>
  </si>
  <si>
    <t>GC-2</t>
  </si>
  <si>
    <t>SGI COGUI+ desalineado con las estrategias institucionales</t>
  </si>
  <si>
    <t>Bajo liderazgo y orientación por parte de la alta dirección</t>
  </si>
  <si>
    <t>Ejecución y Administración de procesos</t>
  </si>
  <si>
    <t>El riesgo afecta la imagen de la universidad con efecto publicitario sostenido a nivel departamental o municipal.</t>
  </si>
  <si>
    <t>Detectivo</t>
  </si>
  <si>
    <t>Registro fotográfico
Listas de asistencia
Aplicación de encuesta</t>
  </si>
  <si>
    <t>Nivel de mejoramiento de los procesos</t>
  </si>
  <si>
    <t>El riesgo afecta la imagen institucional internamente, de conocimiento general nivel interno, de alta dirección y/o de proveedores.</t>
  </si>
  <si>
    <t>Factores del riesgo</t>
  </si>
  <si>
    <t xml:space="preserve"> Criterios para definir el nivel de impacto</t>
  </si>
  <si>
    <t>Objetivo de la Calidad</t>
  </si>
  <si>
    <t xml:space="preserve">Factor </t>
  </si>
  <si>
    <t xml:space="preserve">Definición </t>
  </si>
  <si>
    <t>Descripción</t>
  </si>
  <si>
    <t>Nivel</t>
  </si>
  <si>
    <t>Dimensión económica</t>
  </si>
  <si>
    <t>Dimensión reputacional</t>
  </si>
  <si>
    <t>Dimensión a nivel servicio/operación</t>
  </si>
  <si>
    <t>Dimensión legal</t>
  </si>
  <si>
    <t>Eventos relacionados con 
errores en las actividades que deben realizar los servidores de la organización.</t>
  </si>
  <si>
    <t>*Falta de procedimientos
*Errores de grabación, autorización
*Errores en cálculos para pagos internos y externos
*Falta de capacitación, temas relacionados con el personal</t>
  </si>
  <si>
    <t>Leve 20%</t>
  </si>
  <si>
    <t>Afectación menor a 10 SMLMV por evento</t>
  </si>
  <si>
    <r>
      <rPr>
        <b/>
        <sz val="8"/>
        <color theme="1"/>
        <rFont val="Arial"/>
        <family val="2"/>
      </rPr>
      <t>El riesgo afecta la imagen de algún área de la universidad.</t>
    </r>
    <r>
      <rPr>
        <sz val="8"/>
        <color theme="1"/>
        <rFont val="Arial"/>
        <family val="2"/>
      </rPr>
      <t xml:space="preserve">
*Se presentan algunas inconformidades por parte de empleados. 
*Existe afectación publicitaria a nivel interno (proceso, equipo de trabajo). </t>
    </r>
  </si>
  <si>
    <r>
      <rPr>
        <b/>
        <sz val="8"/>
        <color rgb="FF000000"/>
        <rFont val="Arial"/>
        <family val="2"/>
      </rPr>
      <t>Suspensión de actividades menor a cuatro (4) horas, de varias unidades académicas o de un servicio administrativo crítico.</t>
    </r>
    <r>
      <rPr>
        <sz val="8"/>
        <color rgb="FF000000"/>
        <rFont val="Arial"/>
        <family val="2"/>
      </rPr>
      <t xml:space="preserve">
*Retraso en la entrega del producto o la prestación del servicio menor a 4 horas. 
*Insatisfacción en un número mínimo de usuarios del proceso. 
*Reproceso, menor al 10% de las actividades.</t>
    </r>
  </si>
  <si>
    <r>
      <rPr>
        <b/>
        <sz val="8"/>
        <rFont val="Arial"/>
        <family val="2"/>
      </rPr>
      <t>La materialización del riesgo No genera observaciones por entes de regulación o control.</t>
    </r>
    <r>
      <rPr>
        <sz val="8"/>
        <rFont val="Arial"/>
        <family val="2"/>
      </rPr>
      <t xml:space="preserve">
*No genera indemnizaciones o sanciones a terceros por acciones legales o incumplimiento normativo.</t>
    </r>
  </si>
  <si>
    <t>Talento 
humano</t>
  </si>
  <si>
    <t>Incluye seguridad y salud en el trabajo.
Se analiza posible dolo e 
intención frente a la corrupción.</t>
  </si>
  <si>
    <t>*Hurto activos
*Posibles comportamientos no éticos de los empleados
*Fraude interno (corrupción, soborno)</t>
  </si>
  <si>
    <t>Menor 40%</t>
  </si>
  <si>
    <t>Afectación entre 10 y 50 SMLMV por evento</t>
  </si>
  <si>
    <r>
      <rPr>
        <b/>
        <sz val="8"/>
        <color theme="1"/>
        <rFont val="Arial"/>
        <family val="2"/>
      </rPr>
      <t>El riesgo afecta la imagen de la universidad internamente, de conocimiento general nivel interno, de alta dirección y/o de proveedores.</t>
    </r>
    <r>
      <rPr>
        <sz val="8"/>
        <color theme="1"/>
        <rFont val="Arial"/>
        <family val="2"/>
      </rPr>
      <t xml:space="preserve">
*La materialización del riesgo genera inconformidades en algún grupo de interés. 
*Existe afectación publicitaria que no trasciende a medios y/o que no tienen el potencial de volverse tendencia. </t>
    </r>
  </si>
  <si>
    <r>
      <rPr>
        <b/>
        <sz val="8"/>
        <color rgb="FF000000"/>
        <rFont val="Arial"/>
        <family val="2"/>
      </rPr>
      <t>Suspensión de actividades durante no más de un (1) día, de una unidad académica o de varios servicios administrativos críticos.</t>
    </r>
    <r>
      <rPr>
        <sz val="8"/>
        <color rgb="FF000000"/>
        <rFont val="Arial"/>
        <family val="2"/>
      </rPr>
      <t xml:space="preserve">
*Retraso en la entrega del producto o la prestación del servicio entre 4 horas y un día. 
*Insatisfacción entre el 10% y el 39% de los usuarios del proceso. 
*Reproceso, entre el 10% y el 39% de las actividades.</t>
    </r>
  </si>
  <si>
    <r>
      <rPr>
        <b/>
        <sz val="8"/>
        <rFont val="Arial"/>
        <family val="2"/>
      </rPr>
      <t>La materialización del riesgo genera observaciones por entes de regulación o control, sin intervención.</t>
    </r>
    <r>
      <rPr>
        <sz val="8"/>
        <rFont val="Arial"/>
        <family val="2"/>
      </rPr>
      <t xml:space="preserve">
*Genera pago de indemnizaciones o sanciones a terceros por acciones legales o incumplimiento normativo por un valor inferior a </t>
    </r>
    <r>
      <rPr>
        <sz val="8"/>
        <color rgb="FFFF0000"/>
        <rFont val="Arial"/>
        <family val="2"/>
      </rPr>
      <t>500 SMLMV</t>
    </r>
    <r>
      <rPr>
        <sz val="8"/>
        <rFont val="Arial"/>
        <family val="2"/>
      </rPr>
      <t xml:space="preserve"> por evento.</t>
    </r>
  </si>
  <si>
    <t>Tecnología</t>
  </si>
  <si>
    <t>Eventos relacionados con la 
infraestructura tecnológica de la entidad.</t>
  </si>
  <si>
    <t>*Daño de equipos
*Caída de aplicaciones
*Caída de redes
*Errores en programas</t>
  </si>
  <si>
    <t>Moderado 60%</t>
  </si>
  <si>
    <t>Afectación entre 51 y 120 SMLMV por evento</t>
  </si>
  <si>
    <r>
      <rPr>
        <b/>
        <sz val="8"/>
        <color theme="1"/>
        <rFont val="Arial"/>
        <family val="2"/>
      </rPr>
      <t>El riesgo afecta la imagen de la universidad con algunos usuarios de relevancia frente al logro de los objetivos.</t>
    </r>
    <r>
      <rPr>
        <sz val="8"/>
        <color theme="1"/>
        <rFont val="Arial"/>
        <family val="2"/>
      </rPr>
      <t xml:space="preserve">
*El riesgo genera inconformidades en varios de los grupos de interés. 
*Genera divulgación en medios de mayor audiencia como una noticia puntual, con una difusión menor. 
*Genera comentarios puntuales en redes sociales, sin tendencia. </t>
    </r>
  </si>
  <si>
    <r>
      <rPr>
        <b/>
        <sz val="8"/>
        <color rgb="FF000000"/>
        <rFont val="Arial"/>
        <family val="2"/>
      </rPr>
      <t>Suspensión de actividades entre 1 y 5 días, de 2 o más unidades académicas o de varios servicios administrativos críticos.</t>
    </r>
    <r>
      <rPr>
        <sz val="8"/>
        <color rgb="FF000000"/>
        <rFont val="Arial"/>
        <family val="2"/>
      </rPr>
      <t xml:space="preserve">
*Retraso en la entrega del producto o la prestación del servicio entre 1 y 5 días.
*Insatisfacción entre el 40% y el 69% de los usuarios del proceso. 
*Reproceso, entre el 40% y el 69% de las actividades.</t>
    </r>
  </si>
  <si>
    <r>
      <rPr>
        <b/>
        <sz val="8"/>
        <rFont val="Arial"/>
        <family val="2"/>
      </rPr>
      <t xml:space="preserve">La materialización del riesgo genera observaciones por entes de regulación o control, con incidencia disciplinaria. </t>
    </r>
    <r>
      <rPr>
        <sz val="8"/>
        <rFont val="Arial"/>
        <family val="2"/>
      </rPr>
      <t xml:space="preserve">
*Genera pago de indemnizaciones o sanciones a terceros por acciones legales o incumplimiento normativo por un valor entre </t>
    </r>
    <r>
      <rPr>
        <sz val="8"/>
        <color rgb="FFFF0000"/>
        <rFont val="Arial"/>
        <family val="2"/>
      </rPr>
      <t>501 y 1000 SMLMV</t>
    </r>
    <r>
      <rPr>
        <sz val="8"/>
        <rFont val="Arial"/>
        <family val="2"/>
      </rPr>
      <t xml:space="preserve"> por evento.</t>
    </r>
  </si>
  <si>
    <t>Infraestructura</t>
  </si>
  <si>
    <t>Eventos relacionados con la 
infraestructura física de la 
entidad.</t>
  </si>
  <si>
    <t>*Derrumbes
*Incendios
*Inundaciones
*Daños a activos fijos</t>
  </si>
  <si>
    <t>Mayor 80%</t>
  </si>
  <si>
    <t>Afectación entre 121 y 500 SMLMV por evento</t>
  </si>
  <si>
    <r>
      <rPr>
        <b/>
        <sz val="8"/>
        <color theme="1"/>
        <rFont val="Arial"/>
        <family val="2"/>
      </rPr>
      <t>El riesgo afecta la imagen de la universidad con efecto publicitario sostenido a nivel departamental o municipal</t>
    </r>
    <r>
      <rPr>
        <sz val="8"/>
        <color theme="1"/>
        <rFont val="Arial"/>
        <family val="2"/>
      </rPr>
      <t xml:space="preserve">
*La materialización del riesgo puede representar una pérdida sensible de la credibilidad y confianza en la Universidad.  
*Genera divulgación en medios de mayor circulación o de mayor audiencia a nivel municipal y/o departamental. 
*La difusión en redes sociales es tendencia durante un día. </t>
    </r>
  </si>
  <si>
    <r>
      <rPr>
        <b/>
        <sz val="8"/>
        <color rgb="FF000000"/>
        <rFont val="Arial"/>
        <family val="2"/>
      </rPr>
      <t>Suspensión de actividades entre 5 y 10 días, de 2 o más unidades académicas o de la mayoría de servicios administrativos críticos.</t>
    </r>
    <r>
      <rPr>
        <sz val="8"/>
        <color rgb="FF000000"/>
        <rFont val="Arial"/>
        <family val="2"/>
      </rPr>
      <t xml:space="preserve">
*Retraso en la entrega del producto o la prestación del servicio entre 5 y 10 días. 
*Insatisfacción entre el 70% y el 90% de los usuarios del proceso. 
*Reproceso, entre el 70% y el 90% de las actividades, puede requerir intervención de otras unidades.</t>
    </r>
  </si>
  <si>
    <r>
      <rPr>
        <b/>
        <sz val="8"/>
        <rFont val="Arial"/>
        <family val="2"/>
      </rPr>
      <t xml:space="preserve">La materialización del riesgo genera observaciones por entes de regulación o control, con incidencia fiscal o penal. </t>
    </r>
    <r>
      <rPr>
        <sz val="8"/>
        <rFont val="Arial"/>
        <family val="2"/>
      </rPr>
      <t xml:space="preserve">
*Genera pago de indemnizaciones o sanciones a terceros por acciones legales o incumplimiento normativo por un valor entre </t>
    </r>
    <r>
      <rPr>
        <sz val="8"/>
        <color rgb="FFFF0000"/>
        <rFont val="Arial"/>
        <family val="2"/>
      </rPr>
      <t>1001 y 2000 SMLMV</t>
    </r>
    <r>
      <rPr>
        <sz val="8"/>
        <rFont val="Arial"/>
        <family val="2"/>
      </rPr>
      <t xml:space="preserve"> por evento.</t>
    </r>
  </si>
  <si>
    <t>Evento 
externo</t>
  </si>
  <si>
    <t>Situaciones externas que 
afectan la entidad.</t>
  </si>
  <si>
    <t>*Suplantación de identidad
*Asalto a la oficina
*Atentados, vandalismo, orden público</t>
  </si>
  <si>
    <t>Catastrófico 100%</t>
  </si>
  <si>
    <t>Afectación mayor a 500 SMLMV por evento</t>
  </si>
  <si>
    <r>
      <rPr>
        <b/>
        <sz val="8"/>
        <color theme="1"/>
        <rFont val="Arial"/>
        <family val="2"/>
      </rPr>
      <t>El riesgo afecta la imagen de la universidad a nivel nacional, con efecto publicitario sostenido a nivel país.</t>
    </r>
    <r>
      <rPr>
        <sz val="8"/>
        <color theme="1"/>
        <rFont val="Arial"/>
        <family val="2"/>
      </rPr>
      <t xml:space="preserve">
*La materialización del riesgo genera un concepto público desfavorable que afecta la credibilidad y confianza en la Universidad. 
*Genera divulgación en medios de mayor audiencia durante varios días a nivel nacional. 
*La difusión masiva en redes sociales es tendencia. </t>
    </r>
  </si>
  <si>
    <r>
      <rPr>
        <b/>
        <sz val="8"/>
        <color rgb="FF000000"/>
        <rFont val="Arial"/>
        <family val="2"/>
      </rPr>
      <t>Cierre de la Universidad mayor a 10 días.</t>
    </r>
    <r>
      <rPr>
        <sz val="8"/>
        <color rgb="FF000000"/>
        <rFont val="Arial"/>
        <family val="2"/>
      </rPr>
      <t xml:space="preserve">
*Retraso en la entrega del producto o la prestación del servicio por más de 10 días. 
*Insatisfacción en más del 90% de los usuarios del proceso. 
*Reproceso significativo, mayor al 90% de las actividades, requiere intervención de otras unidades.</t>
    </r>
  </si>
  <si>
    <r>
      <rPr>
        <b/>
        <sz val="8"/>
        <rFont val="Arial"/>
        <family val="2"/>
      </rPr>
      <t xml:space="preserve">La materialización del riesgo genera intervención por parte de un ente de regulación o control, que incluye sanciones. </t>
    </r>
    <r>
      <rPr>
        <sz val="8"/>
        <rFont val="Arial"/>
        <family val="2"/>
      </rPr>
      <t xml:space="preserve">
*Pago de indemnizaciones o sanciones a terceros por acciones legales o incumplimiento normativo por un valor mayor a </t>
    </r>
    <r>
      <rPr>
        <sz val="8"/>
        <color rgb="FFFF0000"/>
        <rFont val="Arial"/>
        <family val="2"/>
      </rPr>
      <t>2000 SMLMV</t>
    </r>
    <r>
      <rPr>
        <sz val="8"/>
        <rFont val="Arial"/>
        <family val="2"/>
      </rPr>
      <t xml:space="preserve"> por evento.</t>
    </r>
  </si>
  <si>
    <t>Relación entre factores de riesgos y clasificación del riesgo</t>
  </si>
  <si>
    <t>Objetivo</t>
  </si>
  <si>
    <t>Objetivos de calidad COGUI+</t>
  </si>
  <si>
    <t>Frecuencia de la actividad</t>
  </si>
  <si>
    <t>Probabilidad frente al riesgo</t>
  </si>
  <si>
    <t>Probabilidad</t>
  </si>
  <si>
    <t>Económica</t>
  </si>
  <si>
    <t>Operación</t>
  </si>
  <si>
    <t xml:space="preserve">Dimensión </t>
  </si>
  <si>
    <t>Num</t>
  </si>
  <si>
    <t>01 Dirección y Planeación</t>
  </si>
  <si>
    <t>Definir el marco estratégico de mediano y largo plazo de la Institución acorde a la misión y al cumplimiento de las disposiciones legales y reglamentarias</t>
  </si>
  <si>
    <t>Economica</t>
  </si>
  <si>
    <t>Ejecucion y Administracion de procesos</t>
  </si>
  <si>
    <t>1. Asegurar la acreditación de programas bajo estándares nacionales e internacionales y renovación de acreditación institucional.</t>
  </si>
  <si>
    <t>1 vez al año</t>
  </si>
  <si>
    <t>Muy baja</t>
  </si>
  <si>
    <t>La actividad que conlleva el riesgo se ejecuta como máximo 2 veces por año</t>
  </si>
  <si>
    <t>Afectación menor a 10 SMLMV por evento.</t>
  </si>
  <si>
    <t>El riesgo afecta la imagen de algún área de la universidad.</t>
  </si>
  <si>
    <t>Suspensión de actividades menor a cuatro (4) horas, de varias unidades académicas o de un servicio administrativo crítico.</t>
  </si>
  <si>
    <t>La materialización del riesgo No genera observaciones por entes de regulación o control.</t>
  </si>
  <si>
    <t>Leve</t>
  </si>
  <si>
    <t>Menor</t>
  </si>
  <si>
    <t>Moderado</t>
  </si>
  <si>
    <t>Mayor</t>
  </si>
  <si>
    <t>Catastrófico</t>
  </si>
  <si>
    <t>tipo</t>
  </si>
  <si>
    <t>Va hacia las causas del riesgo, aseguran el resultado final esperado.</t>
  </si>
  <si>
    <t>02 Acreditación</t>
  </si>
  <si>
    <t>Contribuir al mejoramiento permanente de la calidad integral de cada uno de los programas académicos y servicios que ofrece la Universidad y la Institución en general; a partir de procesos de autoevaluación y aseguramiento de la calidad, que permitan la obtención y renovación de los registros calificados y de la acreditación por alta calidad, tanto de sus programas como la institucional.</t>
  </si>
  <si>
    <t>Fraude Externo</t>
  </si>
  <si>
    <t>2. Asegurar la certificación de programas de formación para el trabajo y desarrollo humano bajo estándares de la norma NTC 5555:2011 y propias de los programas.</t>
  </si>
  <si>
    <t>Semestral, Trimestral, Bimensual</t>
  </si>
  <si>
    <t>Baja</t>
  </si>
  <si>
    <t>La actividad que conlleva el riesgo se ejecuta de 3 a 24 veces por año</t>
  </si>
  <si>
    <t>Afectación entre 10 y 50 SMLMV por evento.</t>
  </si>
  <si>
    <t>Suspensión de actividades durante no más de un (1) día, de una unidad académica o de varios servicios administrativos críticos.</t>
  </si>
  <si>
    <t>Muy alta</t>
  </si>
  <si>
    <t>Alto</t>
  </si>
  <si>
    <t>Extremo</t>
  </si>
  <si>
    <t>Detecta que algo ocurre y devuelve el proceso a los controles preventivos.Se pueden generar reprocesos.</t>
  </si>
  <si>
    <t>Planificar e implementar las políticas de seguimiento, medición y análisis del Sistema de Gestión Integral de la Calidad para demostrar su conformidad con las normas aplicables y mejorar continuamente en la búsqueda de eficiencia, eficacia y efectividad de su desempeño.</t>
  </si>
  <si>
    <t>Economico y reputacional</t>
  </si>
  <si>
    <t>Fraude Interno</t>
  </si>
  <si>
    <t>3. Fortalecer el desarrollo y bienestar del talento humano</t>
  </si>
  <si>
    <t>Mensual</t>
  </si>
  <si>
    <t>Media</t>
  </si>
  <si>
    <t>La actividad que conlleva el riesgo se ejecuta de 24 a 500 veces por año</t>
  </si>
  <si>
    <t>Afectación entre 51 y 120 SMLMV por evento.</t>
  </si>
  <si>
    <t>El riesgo afecta la imagen de la universidad con algunos usuarios de relevancia frente al logro de los objetivos.</t>
  </si>
  <si>
    <t>Suspensión de actividades entre 1 y 5 días, de 2 o más unidades académicas o de varios servicios administrativos críticos.</t>
  </si>
  <si>
    <t xml:space="preserve">La materialización del riesgo genera observaciones por entes de regulación o control, con incidencia disciplinaria. </t>
  </si>
  <si>
    <t>Alta</t>
  </si>
  <si>
    <t>Dado que permiten reducir el impacto de la materialización del riesgo, tienen un costo en su implementación.</t>
  </si>
  <si>
    <t>04 Comunicaciones</t>
  </si>
  <si>
    <t>Administrar los medios y canales de comunicación de la Institución con el propósito de mantener informada a la comunidad universitaria y demás partes interesadas</t>
  </si>
  <si>
    <t>Fallas Tecnologica</t>
  </si>
  <si>
    <t>4. Contribuir con la transformación del territorio mediante la creación, la transferencia, la apropiación social y la aplicación de conocimiento científico, tecnológico, arte y cultura.</t>
  </si>
  <si>
    <t xml:space="preserve">Semanal </t>
  </si>
  <si>
    <t>La actividad que conlleva el riesgo se ejecuta mínimo 500 veces al año máximo 5000 veces al año</t>
  </si>
  <si>
    <t>Afectación entre 121 y 500 SMLMV por evento.</t>
  </si>
  <si>
    <t>Suspensión de actividades entre 5 y 10 días, de 2 o más unidades académicas o de la mayoría de servicios administrativos críticos.</t>
  </si>
  <si>
    <t xml:space="preserve">La materialización del riesgo genera observaciones por entes de regulación o control, con incidencia fiscal o penal. </t>
  </si>
  <si>
    <t>Son actividades de procesamiento o validación de información que se ejecutan por un sistema y/o aplicativo de manera automática sin la intervención de personas para su realización.</t>
  </si>
  <si>
    <t>05 Relaciones Interinstitucionales</t>
  </si>
  <si>
    <t>Articular al ámbito global los ejes de docencia, investigación y extensión de la Universidad del Magdalena y promover, coordinar y supervisar la movilidad internacional de la comunidad universitaria.</t>
  </si>
  <si>
    <t>Relaciones Laborales</t>
  </si>
  <si>
    <t>Diaria</t>
  </si>
  <si>
    <t>La actividad que conlleva el riesgo se ejecuta más de 500 veces por año</t>
  </si>
  <si>
    <t>Afectación mayor a 500 SMLMV por evento.</t>
  </si>
  <si>
    <t>El riesgo afecta la imagen de la universidad a nivel nacional, con efecto publicitario sostenido a nivel país.</t>
  </si>
  <si>
    <t>Cierre de la Universidad mayor a 10 días.</t>
  </si>
  <si>
    <t xml:space="preserve">La materialización del riesgo genera intervención por parte de un ente de regulación o control, que incluye sanciones. </t>
  </si>
  <si>
    <t>Bajo</t>
  </si>
  <si>
    <t>Controles que son ejecutados por una persona, tiene implícito el error humano.</t>
  </si>
  <si>
    <t>06 Gestión Académica</t>
  </si>
  <si>
    <t>Diseñar y desarrollar los programas académicos de pregrado, posgrado y formación para el trabajo y desarrollo en cumplimiento de la misión institucional.</t>
  </si>
  <si>
    <t>06 CREO-  Centro para la Regionalización de la Educación y las Oportunidades</t>
  </si>
  <si>
    <t>Daños Activos Fisicos</t>
  </si>
  <si>
    <t>06 Clinica Odontologica</t>
  </si>
  <si>
    <t>Contribuir a los procesos formativos de los estudiantes del programa de odontología a través de la practica de sus conocimientos e interacción directa con el paciente.</t>
  </si>
  <si>
    <t>06 Sistema de Gestión Centro de Conciliación</t>
  </si>
  <si>
    <t>Fortalecer las competencias adquiridas por el estudiantes en las diferentes áreas del derecho durante su desarrollo académico a través de la practica jurídica y la interacción con el usuario en las diferentes etapas de un proceso jurídico.</t>
  </si>
  <si>
    <t>06 Facultad de Ciencias de la Educación</t>
  </si>
  <si>
    <t>06 Facultad de Ciencias Empresariales y Economicas</t>
  </si>
  <si>
    <t>A nivel servicio/operación</t>
  </si>
  <si>
    <t>06 Facultad de Ingenieria</t>
  </si>
  <si>
    <t>06 Facultad de Humanidades</t>
  </si>
  <si>
    <t>06 Facultad de Ciencias de la Salud</t>
  </si>
  <si>
    <t>06 Facultad de Ciencias Básicas</t>
  </si>
  <si>
    <t>07 Gestión de Investigación</t>
  </si>
  <si>
    <t>Asegurar, fomentar y facilitar el desarrollo de la investigación, proporcionando las condiciones para la generación, apropiación y transferencia de conocimiento, tecnología e innovación en cumplimiento de la misión de la Universidad del Magdalena, articulada con las necesidades del entorno y de acuerdo con las políticas y lineamientos institucionales de manera eficiente, eficaz y efectiva</t>
  </si>
  <si>
    <t>08 Gestión de Extensión y Proyección Social</t>
  </si>
  <si>
    <t>Gestionar proyectos y servicios que aporten de manera efectiva a la solución de los problemas del entorno, así como a la difusión del patrimonio cultural y al fortalecimiento de la relación y cooperación universidad – empresa – estado en articulación con sus egresados y la sociedad en general.</t>
  </si>
  <si>
    <t>09 Apoyo Tecnológico TIC</t>
  </si>
  <si>
    <t>Gestionar, incorporar y asegurar los recursos de tecnologías de la información y las comunicaciones; para mejorar y optimizar los procesos Institucionales, garantizando la confidencialidad, integridad y disponibilidad de la información.</t>
  </si>
  <si>
    <t>10 Gestión Jurídica</t>
  </si>
  <si>
    <t>Asesorar jurídicamente a la Universidad del Magdalena y asistir las actuaciones prejudiciales, judiciales y administrativas conforme a las disposiciones del ordenamiento jurídico vigente.</t>
  </si>
  <si>
    <t>11 Gestión de Contratación</t>
  </si>
  <si>
    <t>Establecer mecanismos e instrumentos para asegurar la correcta ejecución de la contratación de acuerdo a la normatividad aplicable en la institución.</t>
  </si>
  <si>
    <t>12 Gestión Financiera</t>
  </si>
  <si>
    <t>Gestionar y administrar eficientemente los recursos financieros de la Universidad del Magdalena, de tal forma que le permita a la Dirección Universitaria ejecutar sus acciones con transparencia, seguridad y confiabilidad</t>
  </si>
  <si>
    <t>13 Gestión de Recursos Educativos</t>
  </si>
  <si>
    <t>Gestionar los equipos y suministros para la docencia y prácticas académicas; además de administrar el servicio audiovisual y los espacios físicos (auditorios, salones, salas de atención a estudiantes y salas de internet) adscritos a ésta. Así como apoyar la gestión administrativa de los laboratorios orientados a los procesos de docencia e investigación de la institución.</t>
  </si>
  <si>
    <t>14 Gestión de Bienestar Universitario</t>
  </si>
  <si>
    <t>Prestar los servicios de bienestar Universitario a la comunidad universitaria, de acuerdo a las condiciones establecidas por la institución</t>
  </si>
  <si>
    <t>15 Gestión Documental</t>
  </si>
  <si>
    <t>Asegurar el manejo y control de la información documentada de la Institución, identificando los medios adecuados para la conservación y protección de la información atendiendo los requisitos legales y reglamentarios aplicables.</t>
  </si>
  <si>
    <t>16 Gestión Administrativa</t>
  </si>
  <si>
    <t>Administrar, mantener y controlar los bienes muebles e inmuebles de la Universidad para la prestación de sus servicios y el desarrollo de actividades requeridas.</t>
  </si>
  <si>
    <t>17 Gestión del Talento Humano</t>
  </si>
  <si>
    <t>Realizar las actividades necesarias para la vinculación, permanencia y bienestar laboral del personal vinculado a la institución.</t>
  </si>
  <si>
    <t>18 Gestión de Biblioteca</t>
  </si>
  <si>
    <t>Gestionar, organizar, conservar y promover el uso efectivo de los recursos y servicios de información bajo criterios de calidad, cantidad y oportunidad teniendo en cuenta las directrices y necesidades de la comunidad universitaria, para contribuir al desarrollo académico, de investigación y extensión social.</t>
  </si>
  <si>
    <t>19 Gestión de Admisiones y Registro</t>
  </si>
  <si>
    <t>Dirigir, coordinar, supervisar y controlar de manera eficiente, efectiva y eficaz la ejecución de los planes, programas, políticas y reglamentación, formulada y adoptada en la institución en lo referente a los servicios de inscripción, admisión, matrícula, registro de información académica y control de estudiantes a través del uso y disposición de sistemas informáticos que ofrezcan información actualizada a quien lo requiera</t>
  </si>
  <si>
    <t>20 Gestión y Rendición de Cuentas</t>
  </si>
  <si>
    <t>Realizar la evaluación de la gestión y la rendición de cuentas a la sociedad de la ejecución y logros de los planes institucionales de conformidad con los requisitos legales y la normatividad interna</t>
  </si>
  <si>
    <t>21 Evaluación Independiente</t>
  </si>
  <si>
    <t>Diseñar mecanismos que permitan evaluar y verificar permanentemente el Sistema de Control interno y la administración del riesgo a nivel institucional.</t>
  </si>
  <si>
    <t>CC-1</t>
  </si>
  <si>
    <t>Inoportuna o inexacta divulgación de los productos comunicativos y publicitarios ante los usuarios internos y externos.</t>
  </si>
  <si>
    <t>Fallas en el origen de la información recibida y/o en la construcción del mensaje.</t>
  </si>
  <si>
    <t>El riesgo afecta la imagen de la universidad con algunos usuarios de relevancia frente al logro de los objetivos</t>
  </si>
  <si>
    <t>1. Enviar los contenidos a revisión de la dependencia correspondiente.
2. Comunicar oportunamente el envío de los contenidos para revisión inmediata. 
3. Revisar los contenidos con rigor antes de su publicación.
4. Capacitar periódicamente al talento humano de la Dirección de Comunicaciones.</t>
  </si>
  <si>
    <t>Director de Comunicaciones.</t>
  </si>
  <si>
    <t>1.  Correo electrónico enviado con el boletín para revisión.
2. Respuesta por correo electrónico sobre corrección y aprobación del contenido.
3. Asistencias o actas de capacitaciones.</t>
  </si>
  <si>
    <t>100% - (Número de fe de erratas enviadas / Número de productos comunicativos publicados.)</t>
  </si>
  <si>
    <t>Selección adecuada del talento humano.</t>
  </si>
  <si>
    <t>RI-01</t>
  </si>
  <si>
    <t>Falta de acompañamiento o asesoría por parte de la ORI</t>
  </si>
  <si>
    <t>1. Desconocimiento sobre procedimientos para movilidad internacional.
2. Fallas en el reporte a la ORI sobre la vinculación, admisión y contratación de extrajeros dentro de los tiempos establecidos</t>
  </si>
  <si>
    <t>Jefe de oficina de Relaciones Internacionales</t>
  </si>
  <si>
    <t xml:space="preserve">Correos diseñados por la Oficina de Relaciones Internacionales.                 </t>
  </si>
  <si>
    <t>Número de personas extranjeras reportadas por la ORI ante Migración Colombia  /Número de personas extranjeras vinculadas  a  la Institución reportadas a la ORI</t>
  </si>
  <si>
    <t>IDI-02</t>
  </si>
  <si>
    <t>Baja participación de la institución en ambientes propicios para la construcción de  alianzas estratégicas para la formulación de proyectos, gestión de recursos de cofinanciación que contribuyan a la transformación resiliente del territorio y sus comunidades.</t>
  </si>
  <si>
    <t>*Poco control en la consolidación y  organización de los convenios para dinamizar y realizar actividades de investigación, creación, innovación y emprendimiento.
*Poca asistencia en eventos de movilidad para el fortalecimiento de la investigación, creación, innovación y emprendimiento</t>
  </si>
  <si>
    <t xml:space="preserve">Trabajo continuo con IES regionales, nacionales e internacionales así como entidades publicas y privada </t>
  </si>
  <si>
    <t>Sin regisro</t>
  </si>
  <si>
    <t>Vicerrectoría de Investigación
Unidades de gestión</t>
  </si>
  <si>
    <t>Proyectos en alianza con IES regional, nacional, internacional</t>
  </si>
  <si>
    <t xml:space="preserve">Número de proyectos en cooperación ejecutados </t>
  </si>
  <si>
    <t>Los docentes y grupos de investigación desarrollan actividades en coautoría</t>
  </si>
  <si>
    <t>Convenios para la cooperación interinstitucional para las actividades de investigación, creación, innovación y emprendimiento</t>
  </si>
  <si>
    <t>Número de convenios gestionados para el desarrollo de actividades de investigación, creación, innovación y emprendimiento</t>
  </si>
  <si>
    <t>Divulgación de las oportunidades de financiación en los sistemas de información de la Vicerrectoría de Investigación.</t>
  </si>
  <si>
    <t>Número de oportunidades divulgadas a través de los sistemas de información  de la Vicerrectoría de Investigación 
*Número de visitas y consultas de terminos de referencia Co-Lab de oportunidades externas</t>
  </si>
  <si>
    <t>mayor</t>
  </si>
  <si>
    <t>Aleatoria</t>
  </si>
  <si>
    <t>Grupo de Contratación</t>
  </si>
  <si>
    <t>GD-3</t>
  </si>
  <si>
    <t xml:space="preserve">
Falta de sistema de información robusto</t>
  </si>
  <si>
    <t>1. Error involuntario.
2. Información dispersa e incompleta.</t>
  </si>
  <si>
    <t>Secretaría General</t>
  </si>
  <si>
    <t xml:space="preserve">(Número de solicitudes erradas / número de solicitudes recibidas)x 100% </t>
  </si>
  <si>
    <t>Oficina de Aseguramiento de la Calidad</t>
  </si>
  <si>
    <t xml:space="preserve"> Mapa de Riesgos de Gestión Institucional 2025</t>
  </si>
  <si>
    <t>AC-1</t>
  </si>
  <si>
    <t>Pérdida de acreditación en alta calidad institucional  y/o de los programas académicos</t>
  </si>
  <si>
    <t xml:space="preserve">  Incumplimiento de los tiempos, lineamientos  y normativa establecida por el Consejo Nacional de Acreditación-CNA</t>
  </si>
  <si>
    <t>1.Desconocimiento de los documentos  del trámite así como de las fechas de vencimiento de las resoluciones de acreditación.
2.Incumplimiento en la entrega de la documentación por parte de los programas  para radicación de la solicitud en la plataforma SACES-CNA
3.Inadecuado acompañamiento de los procesos de autoevaluación con fines de acreditación. 
4. Falta de documentos y evidencias  para demostrar altos criterios de calidad y cumplimiento de los requisitos exigidos por el CNA.</t>
  </si>
  <si>
    <t xml:space="preserve">Posibilidad de afectación reputacional por pérdida de acreditación  en alta calidad institucional y/o de programas académicos  debido al incumplimiento de los tiempos,  lineamientos  y normativa establecida por el CNA. </t>
  </si>
  <si>
    <t xml:space="preserve">El profesional asignado en la OAC verifica las fechas de vencimiento de las resoluciones de acreditación y genera alertas por correo electrónico con las fechas previstas por norma para radicación de la solicitud en la plataforma dispuesta por el MEN. Evidencia: correos electrónicos.
 </t>
  </si>
  <si>
    <t>El jefe y profesionales de la OAC, establecen los documentos del proceso (procedimientos, guías, instructivos, formatos, plantillas) para su publicación en COGUI +, a fin de que sean consultados por las partes interesadas. Evidencia: Documentos publicados en COGUI+ y /o correos electrónicos de gestión</t>
  </si>
  <si>
    <t>El jefe y profesionales de la OAC, realizan permanente seguimiento y acompañamiento a los equipos de la institución y programas académicos en los procesos de autoevaluación con fines de acreditación y socializan con frecuencia los lineamientos y normativa del CNA  a través de correos electrónicos, talleres, reuniones, COGUI+ Evidencia: registro de asistencia o actas de reunión o correos electrónicos.</t>
  </si>
  <si>
    <t>El jefe y profesionales asignados de la OAC revisan que los documentos  (informes de autoevaluación, plan de mejoramiento, cuadros maestros y anexos)cumplan los lineamientos del CNA  previo a la radicación de la solicitud en la plataforma dispuesta por el MEN.  Evidencias correos de retroalimentación y/o documentos con comentarios y notas.</t>
  </si>
  <si>
    <t>Aplicar los controles existentes</t>
  </si>
  <si>
    <t>01/01/2025-30/12/2025</t>
  </si>
  <si>
    <t>Correos electrónicos de alerta
Documentos publicados en COGUI+
listas de asistencia o acta de reunión
correos electrónicos  de retroalimentación o documentos con comentarios y notas.</t>
  </si>
  <si>
    <t>Número de comunicaciones, listas de asistencia y/o actas de reuniones de jornadas de trabajo realizadas.</t>
  </si>
  <si>
    <t>Falta de actividades que faciliten la gestión de la movilidad internacional entrante sin requisitos migratorio</t>
  </si>
  <si>
    <t>Posibilidad de afectación económica y reputacional debido a la falta de actividades que faciliten la gestión de la movilidad internacional entrante sin requisitos migratorios.</t>
  </si>
  <si>
    <t>El profesional asignado en la ORI, prepara comunicación semestral para firma del director de la ORI o el rector, en la que se le solicita a todas las dependencias el reporte de personal extranjero que se vincule, contrate, admita o visite la institución educativa</t>
  </si>
  <si>
    <t xml:space="preserve">El profesional asignado realiza reporte a Migración Colombia sobre el personal antes mencionado en los tiempos establecidos. </t>
  </si>
  <si>
    <t>EEl jefe de La ORI coordina semestralmente el envío de comunicación a todas las dependencias donde se solicita reporte de personal extranjero que se vincule, contrate, admita o que visite la universidad ante Migración Colombia y/o la ORI.</t>
  </si>
  <si>
    <t>CREO-1</t>
  </si>
  <si>
    <t>Falta de Formación y  competencias de las personas responsables de los  Procesos de  Dirección Administrativa y Académica del CREO</t>
  </si>
  <si>
    <t>Fallas en la Gestión de los Procesos de Dirección Administrativa y Académica del CREO</t>
  </si>
  <si>
    <t>Posibilidad de afectación económica y reputacional por afectación de la calidad académica del CREO debido a la falta de Formación y  competencias de las personas responsables de los  Procesos de  Dirección Administrativa y Académica del CREO</t>
  </si>
  <si>
    <t>Reprogramación de clases no dictadas.</t>
  </si>
  <si>
    <t>Programación a tiempo de viáticos a catedráticos para traslados a centros zonales.</t>
  </si>
  <si>
    <t>Programación de clases y salones por medio del sistema REDAL.</t>
  </si>
  <si>
    <t>Capacitación a interesados sobre plataformas (actividades virtuales) y canales de comunicación.</t>
  </si>
  <si>
    <t xml:space="preserve">Actualización de microdiseños y cumplimiento contenido programatico. </t>
  </si>
  <si>
    <t>Auditorias internas y externas</t>
  </si>
  <si>
    <t xml:space="preserve">2. planeacion académica inadecuada </t>
  </si>
  <si>
    <t>3. Desconocimiento del manejo de plataforma</t>
  </si>
  <si>
    <t>6.Falta en la implementación de planes de mejoramiento.</t>
  </si>
  <si>
    <t>1. Registro del seguimiento de las reprogramaciones de sesiones tutoriales incumplidas.
2. Programa de capacitación sobre el manejo de plataformas virtuales.</t>
  </si>
  <si>
    <t>Dirección CREO</t>
  </si>
  <si>
    <t xml:space="preserve">Registro Reprogramación de secciones clases
Listado y/o evidencia visuales de Capacitaciones </t>
  </si>
  <si>
    <t>Numero de secciones Reprogramadas Cumplidas /Numero de sesiones Reprogramadas</t>
  </si>
  <si>
    <t>Poco fomento o gestión de relaciones con el entorno para actividades de investigación, creación, innovación y emprendimiento.</t>
  </si>
  <si>
    <t>Posibilidad de afectación económica y reputacional por la disminución de alianzas estratégicas para el fortalecimiento de las actividades de investigación, creación, innovación y emprendimiento debido al poco fomento o gestión de relaciones con el entorno.</t>
  </si>
  <si>
    <t>Se establecen espacios de publicación de participación a convocatorias y de suscripción a alianzas para dinamizar la ejecución de actividades de investigación, creación, innovación y emprendimiento</t>
  </si>
  <si>
    <t>Establecer alianzas estratégicas con instituciones de educación superior a nivel regional, nacional e internacional, para el desarrollo compartido de proyectos y actividad de CTeI.</t>
  </si>
  <si>
    <t xml:space="preserve">
Fortalecer la alianzas estratégicas universidad-empresa-estado-sociedad así como la formulación de proyectos para desarrollar convenios para dinamizar y realizar actividades de investigación, creación, innovación y emprendimiento</t>
  </si>
  <si>
    <r>
      <rPr>
        <sz val="11"/>
        <color theme="1"/>
        <rFont val="Calibri"/>
        <family val="2"/>
        <scheme val="minor"/>
      </rPr>
      <t>Mantener una divulgación constante y un acompañamiento proactivo en las convocatorias de financiación externa para el desarrollo de proyectos, convenios y alianzas estratégicas para la investigación, innovación, creación y emprendimiento.</t>
    </r>
  </si>
  <si>
    <t>Registro y cargue incompleto, erróneo, con escasa claridad visual y realizado de manera inoportuna de los documentos generados en los procesos de contratación, en incumplimiento de los plazos establecidos en las plataformas oficiales del Estado (SECOP II, SIA OBSERVA, SIGEP II, etc.).</t>
  </si>
  <si>
    <t>Alto número de documentos que deben ser cargados y registrados en las plataformas oficiales del Estado, frente a la limitada disponibilidad de tiempo y capacidad operativa del personal responsable del proceso.</t>
  </si>
  <si>
    <t>1. Inestabilidad y restricciones de las plataformas.                                                     2. Sobrecarga operativa del equipo responsable.                                                     3. Falta de capacitación específica para un manejo ágil de las plataformas.</t>
  </si>
  <si>
    <t>Posibilidad de afectación reputacional por incumplimiento en la publicación de los documentos contractuales en las plataformas de los distintos Entes del Estado debido al registro y cargue incompleto, erróneo, con escasa claridad visual o realizado de manera inoportuna.</t>
  </si>
  <si>
    <t>El Grupo de Contratación realiza visitas semestrales a los ordenadores del gasto delegados, quienes son los responsables del registro y cargue de la información en cumplimiento de funciones delegadas mediante Resolución Rectoral 663 de 2022. Dichas visitas se programan con base en las conciliaciones mensuales que se realizan con el fin de verificar el registro y cargue oportuno de la información de las ordenes y/o contratos en las plataformas de los entes del Estado y página Web de la Universidad.</t>
  </si>
  <si>
    <t>El Grupo de Contratación organiza periódicamente mesas de trabajo dirigidas al personal administrativo que apoya a los ordenadores del gasto, con el fin de socializar los cambios en las plataformas estatales, en los procedimientos y en los procesos de registro y cargue de la información de órdenes y/o contratos. Asimismo, se realiza seguimiento a las revisiones y avances, utilizando como medios de comunicación y coordinación la plataforma Microsoft Teams y grupo de WhatsApp.</t>
  </si>
  <si>
    <t>El Grupo de Contratación realiza revisiones muestrales de manera cuatrimestral con el fin de verificar el cumplimiento en el cargue de la documentación contractual en las plataformas oficiales del Estado, garantizando que la información publicada sea completa y conforme a la normatividad vigente.</t>
  </si>
  <si>
    <t>1. Realizar visitas programadas a los ordenadores del gasto para verificar el cumplimiento en el registro y cargue de la información contractual en las plataformas de los entes de control.
2. Verificar, mediante la toma de muestras, el cumplimiento de los requisitos internos y externos de carácter contractual registrados en las plataformas de los entes de control.</t>
  </si>
  <si>
    <t>1. # de Visitas programadas realizadas
2. Actas de verificación muéstrales.</t>
  </si>
  <si>
    <t>1. # de Visitas realizadas/# de Visitas programadas (2 vistas por Ordenador) 
2. Actas de verificación muéstrales realizadas/Actas de verificación muéstrales programadas (3)</t>
  </si>
  <si>
    <t>CO-2</t>
  </si>
  <si>
    <t xml:space="preserve">Documentación incompleta o inexistente </t>
  </si>
  <si>
    <t>Posibilidad de afectación reputacional por error en la verificación de titulo y/o certificado de aptitud ocupacional por competencia</t>
  </si>
  <si>
    <t>El personal de apoyo de la expedición de certificados verifica la información en la plataforma del Grupo de Admisiones Registro y Control Académico</t>
  </si>
  <si>
    <t>El personal de apoyo de la expedición de certificados verifica la información sistematizada en la plataforma graduados.unimagdalena.edu.co</t>
  </si>
  <si>
    <t>El personal de apoyo de la expedición de certificados verifica el consolidado del SNIES que reposa en la Secretaría General</t>
  </si>
  <si>
    <t xml:space="preserve">El personal de apoyo de la expedición de certificados verifica la información en los archivos físicos y digitales  </t>
  </si>
  <si>
    <t xml:space="preserve">Actualizar la base de datos de graduados que reposa en Secretaría General
Remitir información de graduados para el registro en las plataformas de AYRE y el Sistema de Administración de Graduados Unimagdalena.
Registrar las solicitudes de verificación de título recibidas y respondidas
Solicitar la elaboración de diplomas y actas de grado  con firma digital y  código de verificación para el resgistro de la información en unifirma </t>
  </si>
  <si>
    <t>Diciembre de 2025</t>
  </si>
  <si>
    <t xml:space="preserve">
Base de datos actualizadas de registro de graduados.
Envío por correo electrónico  de la  información de graduados para su registro al Grupo de Admisiones Registro y Control Académico y Egresados 
Envío de elaboración de diplomas y actas de grado de manera digital
Registro de atención y respuesta a solicitudes  de verificación de título 
Repositorio de información de diplomas y actas de grado https://validaciones.unimagdalena.edu.co/ (Unifirma con firma digital y código de verificación)
</t>
  </si>
  <si>
    <t>1. Resistencia al cambio
2. Desconocimiento de las estrategias institucionales
3. Falta de capacitación
4. Falta de apropiación del SGI
5.Pérdida del fomento de la cultura de la mejora continua.
6.Cambio abrupto (innovaciones y/o reorganizaciones)</t>
  </si>
  <si>
    <t xml:space="preserve">Posibilidad de afectación reputacional por falta de gestión de la calidad de los procesos a las necesidades y expectativas institucionales debido a desalineación del SGI con las estrategias institucionales </t>
  </si>
  <si>
    <t xml:space="preserve">El representante de la alta dirección realiza revisiones al Sistema COGUI+ </t>
  </si>
  <si>
    <t>El equipo de auditores realiza la ejecución de Auditorías Internas para la evaluación e identificación de fallas que permitan la toma de acciones para la mejora continua</t>
  </si>
  <si>
    <t>El equipo de apoyo a la mejora continua realiza la medición del cumplimiento de los objetivos del sistema de gestión.</t>
  </si>
  <si>
    <t>El equipo de Gestión de la Calidad realiza el compañamiento en toma de acción, seguimiento a indicadores y actualización documental</t>
  </si>
  <si>
    <t>1. Fortalecer el programa de capacitación
2. Aplicar encuesta de satisfacción de los servicios del sistema de gestión COGUI+
3. Implementación de talleres que promuevan la apropiación de la toma de conciencia y de las herramientas de mejora continua.</t>
  </si>
  <si>
    <t>GJ-2</t>
  </si>
  <si>
    <t>Remisión extemporánea de los soportes de cada caso a a la Oficina Asesora Jurídica.</t>
  </si>
  <si>
    <t>Falta de las evidencias probatorias para atender las actuaciones administrativas y las acciones judiciales.</t>
  </si>
  <si>
    <t>1. Falta de experticia para la recopilación de material probatorio.
2. Falta de seguimiento a las solicitudes de material probatorio de la Oficina Asesora Jurídica a las dependencias encargadas.</t>
  </si>
  <si>
    <t>Probabilidad de afectación económica y reputacional por la presentación extemporánea o sin los soportes probatorios necesarios para atender las actuaciones judiciales y las actuaciones administrativas.</t>
  </si>
  <si>
    <t xml:space="preserve">Solicitud con antelación de los antecedentes administrativos a las dependencias involucradas. </t>
  </si>
  <si>
    <t>El jefe de la Oficina Asesora Jurídica solicita a las dependencias involucradas con un tiempo razonable de antelación, los soportes probatorios de cada actuación administrativa y acción judicial.</t>
  </si>
  <si>
    <t>Oficina Asesora Juridica</t>
  </si>
  <si>
    <t>Diciembre 2025</t>
  </si>
  <si>
    <t>Solicitudes de antecedentes administrativos a las dependencias involucradas en acciones legales contra la universidad</t>
  </si>
  <si>
    <t>Número de solicitudes de antecedentes administrativos a las dependencias involucradas en acciones legales contra la universidad</t>
  </si>
  <si>
    <t>AD-1</t>
  </si>
  <si>
    <t xml:space="preserve">
Fallas en el cumplimiento de la programación y/o ejecución de las actividades de mantenimiento establecidas en el plan.</t>
  </si>
  <si>
    <t>Fallas en la planificación y gestión de la realización del mantenimiento de la infraestructura y equipos</t>
  </si>
  <si>
    <t>1. Baja asignación presupuestal para la realización de los mantenimientos. Obsolescencia de los equipos. 
2. Falta de personal.
3. Incumplimiento de proveedores. 
4. No ejecución de los planes de mantenimiento. 
5. Falla en el fluido eléctrico.
6. Falla de servicios públicos
7. No realizar los mantenimientos preventivos en la fecha planeada.
8. Registros de mantenimiento mal elaborados que no permiten la identificación de fallas
9. Órdenes de trabajo sin cerrar, que no permiten el seguimiento y control de las actividades realizadas en el mantenimiento
10. No contar con información confiable, oportuna y veraz para realizar los análisis de criticidad y fallas .</t>
  </si>
  <si>
    <t>Posibilidad de afectación económica y reputacional por el daño o deterioro de la infraestructura y los equipos causado por fallas en el cumplimiento de la programación y/o ejecución de las actividades de mantenimiento establecidas en el plan.</t>
  </si>
  <si>
    <t>Daños Activos Físico</t>
  </si>
  <si>
    <t>Los responsables de los grupos de Recursos Educativo, Servicios Generales, Infraestructura y planta física y Servicios tecnológicos realizan seguimiento periodico del número de ordenes de trabajo preventivas y correctivas en el Sistema de información</t>
  </si>
  <si>
    <t>Los responsables de ejecutar los mantenimientos llevan registro de los mantenimientos realizados y entregar evidencia los grupos de Recursos Educativo, Servicios Generales, Infraestructura y planta física y Servicios tecnológicos.</t>
  </si>
  <si>
    <t>1. Elaborar  el plan de mantenimiento de infraestructura física y equipamento
2. Generación de ordenes de trabajo 
3. Capacitación del personal operativo sobre el manejo de las ordenes de trabajo
4. Seguimiento y cierre de ordenes de trabajo.
5. Parametrización del aplicativo para actividades de mantenimiento</t>
  </si>
  <si>
    <t>Dirección Administrativa</t>
  </si>
  <si>
    <t>1. Plan de mantenimiento elaborado
2. Ordenes de trabajo elaboradas y ejecutadas
3. Listados de asistencias a capacitaciones en manejo de ordenes de trabajo
4. Indicadores de gestión donde se evidencia el cierre de las ordenes de trabajo
5. Plantillas actualizadas para generación de ordenes de trabajo de mantenimiento (Activos, ubicaciones, dependencias, responsables, repuestos)</t>
  </si>
  <si>
    <t>1. Plan de mantenimiento elaborado.
2. Porcentaje de ejecución de ordenes de trabajo= (Número de ordenes ejecutadas /Número de ordenes generadas)* 100.
3. Porcentaje de ordenes abiertas =  (Número de ordenes abiertas /número total de ordene)*100.
4. Número de capacitaciones realizadas.
5. Número de plantillas actualizadas.</t>
  </si>
  <si>
    <r>
      <rPr>
        <sz val="11"/>
        <rFont val="Calibri"/>
        <family val="2"/>
        <scheme val="minor"/>
      </rPr>
      <t xml:space="preserve">El Profesional universitario de la Dirección Administrativa </t>
    </r>
    <r>
      <rPr>
        <sz val="11"/>
        <color theme="1"/>
        <rFont val="Calibri"/>
        <family val="2"/>
        <scheme val="minor"/>
      </rPr>
      <t>elabora Plan de mantenimientos de infraestructura física y equipamento anual.</t>
    </r>
  </si>
  <si>
    <r>
      <rPr>
        <sz val="11"/>
        <rFont val="Calibri"/>
        <family val="2"/>
        <scheme val="minor"/>
      </rPr>
      <t xml:space="preserve">El Director administrativo, </t>
    </r>
    <r>
      <rPr>
        <sz val="11"/>
        <color theme="1"/>
        <rFont val="Calibri"/>
        <family val="2"/>
        <scheme val="minor"/>
      </rPr>
      <t>establece los requerimientos presupuestales para atender los diferentes mantenimiento preventivo y correctivo de infraestructura física y equipamento de la Universidad .</t>
    </r>
  </si>
  <si>
    <t>1. Incumplimiento de las clases programadas en los centros tutoriales.</t>
  </si>
  <si>
    <t>4.Planes de estudios y  Microdiseños desactualizados.</t>
  </si>
  <si>
    <t>5. Presupuestos mal proyectado.</t>
  </si>
  <si>
    <t xml:space="preserve">
1. Deficiencia en la coordinación entre procesos
2. Retrasos en la revisión final de los productos comunicativos por parte de la Alta Dirección y/o jefes.
3. Fallas en el proceso de revisión de los productos comunicativos. 
4. Equipos obsoletos y falta de software para producción de contenidos comunicativos </t>
  </si>
  <si>
    <t>Posibilidad de afectación reputacional por inoportuna o inexacta divulgación de los productos comunicativos y publicitarios ante los usuarios internos y externos, debido a las fallas en el origen de la información recibida y/o en la construcción del mensaje.</t>
  </si>
  <si>
    <t>La dependencia que origina la información hace la revisión pertinente del material a comunicar.</t>
  </si>
  <si>
    <t>La Alta Dirección y/o jefes. brindan aprobación oportuna del material a comunicar.</t>
  </si>
  <si>
    <t>El jefe de comunicaciones realiza orientaciones.</t>
  </si>
  <si>
    <t xml:space="preserve">El director de comunicaciones realiza la solicitud de actualización de software para el óptimo procesamiento de los productos. </t>
  </si>
  <si>
    <t>preventivo</t>
  </si>
  <si>
    <t>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</si>
</sst>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b/>
      <sz val="18"/>
      <color theme="1"/>
      <name val="Arial Narrow"/>
      <family val="2"/>
    </font>
    <font>
      <b/>
      <sz val="11"/>
      <color theme="1"/>
      <name val="Arial Narrow"/>
      <family val="2"/>
    </font>
    <font>
      <b/>
      <sz val="14"/>
      <color theme="1"/>
      <name val="Arial Narrow"/>
      <family val="2"/>
    </font>
    <font>
      <sz val="11"/>
      <name val="Arial"/>
      <family val="2"/>
    </font>
    <font>
      <sz val="10"/>
      <color theme="1"/>
      <name val="Calibri"/>
      <family val="2"/>
      <scheme val="minor"/>
    </font>
    <font>
      <sz val="11"/>
      <color theme="1"/>
      <name val="Arial"/>
      <family val="2"/>
    </font>
    <font>
      <sz val="9"/>
      <color indexed="81"/>
      <name val="Tahoma"/>
      <family val="2"/>
    </font>
    <font>
      <b/>
      <sz val="9"/>
      <color indexed="81"/>
      <name val="Tahoma"/>
      <family val="2"/>
    </font>
    <font>
      <sz val="10"/>
      <color theme="1"/>
      <name val="Arial"/>
      <family val="2"/>
    </font>
    <font>
      <u/>
      <sz val="9"/>
      <color indexed="81"/>
      <name val="Tahoma"/>
      <family val="2"/>
    </font>
    <font>
      <b/>
      <sz val="11"/>
      <color theme="1"/>
      <name val="Calibri"/>
      <family val="2"/>
      <scheme val="minor"/>
    </font>
    <font>
      <b/>
      <sz val="10"/>
      <color theme="1"/>
      <name val="Arial"/>
      <family val="2"/>
    </font>
    <font>
      <b/>
      <sz val="8"/>
      <color theme="1"/>
      <name val="Arial"/>
      <family val="2"/>
    </font>
    <font>
      <sz val="8"/>
      <color theme="1"/>
      <name val="Arial"/>
      <family val="2"/>
    </font>
    <font>
      <sz val="8"/>
      <color rgb="FF000000"/>
      <name val="Arial"/>
      <family val="2"/>
    </font>
    <font>
      <b/>
      <sz val="8"/>
      <color rgb="FF000000"/>
      <name val="Arial"/>
      <family val="2"/>
    </font>
    <font>
      <sz val="8"/>
      <name val="Arial"/>
      <family val="2"/>
    </font>
    <font>
      <b/>
      <sz val="8"/>
      <name val="Arial"/>
      <family val="2"/>
    </font>
    <font>
      <sz val="8"/>
      <color rgb="FFFF0000"/>
      <name val="Arial"/>
      <family val="2"/>
    </font>
    <font>
      <b/>
      <sz val="10"/>
      <name val="Arial"/>
      <family val="2"/>
    </font>
    <font>
      <sz val="8"/>
      <name val="Calibri"/>
      <family val="2"/>
      <scheme val="minor"/>
    </font>
    <font>
      <sz val="11"/>
      <name val="Calibri"/>
      <family val="2"/>
      <scheme val="minor"/>
    </font>
    <font>
      <sz val="11"/>
      <color rgb="FFFF0000"/>
      <name val="Calibri"/>
      <family val="2"/>
      <scheme val="minor"/>
    </font>
    <font>
      <sz val="9"/>
      <color indexed="81"/>
      <name val="Tahoma"/>
      <charset val="1"/>
    </font>
    <font>
      <b/>
      <sz val="9"/>
      <color indexed="81"/>
      <name val="Tahoma"/>
      <charset val="1"/>
    </font>
    <font>
      <sz val="12"/>
      <color theme="1"/>
      <name val="Calibri"/>
      <scheme val="minor"/>
    </font>
    <font>
      <sz val="12"/>
      <color theme="1"/>
      <name val="Calibri"/>
      <family val="2"/>
      <scheme val="minor"/>
    </font>
  </fonts>
  <fills count="1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rgb="FFEEECE1"/>
        <bgColor indexed="64"/>
      </patternFill>
    </fill>
    <fill>
      <patternFill patternType="solid">
        <fgColor theme="6" tint="0.59999389629810485"/>
        <bgColor indexed="64"/>
      </patternFill>
    </fill>
    <fill>
      <patternFill patternType="solid">
        <fgColor theme="6"/>
        <bgColor indexed="64"/>
      </patternFill>
    </fill>
    <fill>
      <patternFill patternType="solid">
        <fgColor rgb="FF00B050"/>
        <bgColor indexed="64"/>
      </patternFill>
    </fill>
    <fill>
      <patternFill patternType="solid">
        <fgColor rgb="FF92D050"/>
        <bgColor indexed="64"/>
      </patternFill>
    </fill>
    <fill>
      <patternFill patternType="solid">
        <fgColor rgb="FFFDFD7F"/>
        <bgColor indexed="64"/>
      </patternFill>
    </fill>
    <fill>
      <patternFill patternType="solid">
        <fgColor rgb="FFFFC000"/>
        <bgColor indexed="64"/>
      </patternFill>
    </fill>
    <fill>
      <patternFill patternType="solid">
        <fgColor rgb="FFFF0000"/>
        <bgColor indexed="64"/>
      </patternFill>
    </fill>
    <fill>
      <patternFill patternType="solid">
        <fgColor theme="7"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style="medium">
        <color rgb="FF000000"/>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1">
    <xf numFmtId="0" fontId="0" fillId="0" borderId="0"/>
  </cellStyleXfs>
  <cellXfs count="328">
    <xf numFmtId="0" fontId="0" fillId="0" borderId="0" xfId="0"/>
    <xf numFmtId="0" fontId="4" fillId="3" borderId="1" xfId="0" applyFont="1" applyFill="1" applyBorder="1" applyAlignment="1">
      <alignment vertical="center" wrapText="1"/>
    </xf>
    <xf numFmtId="0" fontId="4" fillId="3" borderId="1" xfId="0" applyFont="1" applyFill="1" applyBorder="1" applyAlignment="1">
      <alignment horizontal="left" vertical="center" wrapText="1"/>
    </xf>
    <xf numFmtId="0" fontId="4" fillId="4" borderId="1" xfId="0" applyFont="1" applyFill="1" applyBorder="1" applyAlignment="1">
      <alignment vertical="center" wrapText="1"/>
    </xf>
    <xf numFmtId="0" fontId="0" fillId="4"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4" borderId="1" xfId="0" applyFill="1" applyBorder="1"/>
    <xf numFmtId="0" fontId="0" fillId="4" borderId="1" xfId="0" applyFill="1" applyBorder="1" applyAlignment="1">
      <alignment vertical="center"/>
    </xf>
    <xf numFmtId="0" fontId="0" fillId="0" borderId="1" xfId="0" applyBorder="1" applyAlignment="1">
      <alignment vertical="center"/>
    </xf>
    <xf numFmtId="0" fontId="0" fillId="0" borderId="0" xfId="0" applyAlignment="1">
      <alignment vertical="center"/>
    </xf>
    <xf numFmtId="0" fontId="9" fillId="0" borderId="4" xfId="0" applyFont="1" applyBorder="1" applyAlignment="1">
      <alignment horizontal="justify" vertical="center" wrapText="1"/>
    </xf>
    <xf numFmtId="9" fontId="9" fillId="0" borderId="5"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6" fillId="0" borderId="1" xfId="0" applyFont="1" applyBorder="1" applyAlignment="1">
      <alignment horizontal="justify" vertical="center" wrapText="1"/>
    </xf>
    <xf numFmtId="9" fontId="9" fillId="0" borderId="1" xfId="0" applyNumberFormat="1" applyFont="1" applyBorder="1" applyAlignment="1">
      <alignment horizontal="center" vertical="center" wrapText="1"/>
    </xf>
    <xf numFmtId="0" fontId="6" fillId="5" borderId="1" xfId="0" applyFont="1" applyFill="1" applyBorder="1" applyAlignment="1">
      <alignment horizontal="justify" vertical="center" wrapText="1"/>
    </xf>
    <xf numFmtId="0" fontId="9" fillId="5" borderId="1" xfId="0" applyFont="1" applyFill="1" applyBorder="1" applyAlignment="1">
      <alignment horizontal="justify" vertical="center" wrapText="1"/>
    </xf>
    <xf numFmtId="0" fontId="9" fillId="0" borderId="5" xfId="0" applyFont="1" applyBorder="1" applyAlignment="1">
      <alignment horizontal="justify" vertical="center" wrapText="1"/>
    </xf>
    <xf numFmtId="0" fontId="5" fillId="0" borderId="1" xfId="0" applyFont="1" applyBorder="1" applyAlignment="1">
      <alignment vertical="center" wrapText="1"/>
    </xf>
    <xf numFmtId="0" fontId="0" fillId="0" borderId="1" xfId="0" applyBorder="1"/>
    <xf numFmtId="0" fontId="9" fillId="3" borderId="1" xfId="0" applyFont="1" applyFill="1" applyBorder="1" applyAlignment="1">
      <alignment horizontal="center" vertical="center" wrapText="1"/>
    </xf>
    <xf numFmtId="0" fontId="0" fillId="0" borderId="1" xfId="0" applyBorder="1" applyAlignment="1">
      <alignment horizontal="center" vertical="center"/>
    </xf>
    <xf numFmtId="0" fontId="9" fillId="0" borderId="2" xfId="0" applyFont="1" applyBorder="1" applyAlignment="1">
      <alignment horizontal="center" vertical="center" wrapText="1"/>
    </xf>
    <xf numFmtId="9" fontId="9" fillId="0" borderId="4" xfId="0" applyNumberFormat="1" applyFont="1" applyBorder="1" applyAlignment="1">
      <alignment horizontal="center" vertical="center" wrapText="1"/>
    </xf>
    <xf numFmtId="0" fontId="9" fillId="0" borderId="6" xfId="0" applyFont="1" applyBorder="1" applyAlignment="1">
      <alignment horizontal="justify" vertical="center" wrapText="1"/>
    </xf>
    <xf numFmtId="0" fontId="9" fillId="0" borderId="3" xfId="0" applyFont="1" applyBorder="1" applyAlignment="1">
      <alignment horizontal="center" vertical="center" wrapText="1"/>
    </xf>
    <xf numFmtId="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0" fillId="3" borderId="0" xfId="0" applyFill="1" applyAlignment="1">
      <alignment horizontal="center"/>
    </xf>
    <xf numFmtId="0" fontId="0" fillId="3" borderId="0" xfId="0" applyFill="1"/>
    <xf numFmtId="0" fontId="0" fillId="3" borderId="0" xfId="0" applyFill="1" applyAlignment="1">
      <alignment vertical="center"/>
    </xf>
    <xf numFmtId="0" fontId="9" fillId="6" borderId="0" xfId="0" applyFont="1" applyFill="1" applyAlignment="1">
      <alignment horizontal="center" vertical="center" wrapText="1"/>
    </xf>
    <xf numFmtId="0" fontId="9" fillId="3" borderId="0" xfId="0" applyFont="1" applyFill="1" applyAlignment="1">
      <alignment horizontal="center" vertical="center" wrapText="1"/>
    </xf>
    <xf numFmtId="0" fontId="11" fillId="7"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3" fillId="9"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2" fillId="3" borderId="0" xfId="0" applyFont="1" applyFill="1" applyAlignment="1">
      <alignment horizontal="justify" vertical="center" wrapText="1"/>
    </xf>
    <xf numFmtId="0" fontId="0" fillId="0" borderId="0" xfId="0" applyAlignment="1">
      <alignment wrapText="1"/>
    </xf>
    <xf numFmtId="0" fontId="9" fillId="3" borderId="14"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20" fillId="6" borderId="13"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xf>
    <xf numFmtId="0" fontId="0" fillId="0" borderId="20" xfId="0" applyBorder="1" applyAlignment="1">
      <alignment vertical="center" wrapText="1"/>
    </xf>
    <xf numFmtId="0" fontId="0" fillId="0" borderId="20" xfId="0" applyBorder="1" applyAlignment="1">
      <alignment vertical="center"/>
    </xf>
    <xf numFmtId="0" fontId="0" fillId="0" borderId="20" xfId="0" applyBorder="1" applyAlignment="1">
      <alignment horizontal="center" vertical="center" textRotation="90"/>
    </xf>
    <xf numFmtId="9" fontId="0" fillId="0" borderId="20" xfId="0" applyNumberFormat="1" applyBorder="1" applyAlignment="1">
      <alignment horizontal="center" vertical="center" textRotation="90"/>
    </xf>
    <xf numFmtId="164" fontId="0" fillId="0" borderId="20" xfId="0" applyNumberFormat="1" applyBorder="1" applyAlignment="1">
      <alignment horizontal="center" vertical="center" textRotation="90"/>
    </xf>
    <xf numFmtId="9" fontId="0" fillId="0" borderId="1" xfId="0" applyNumberFormat="1" applyBorder="1" applyAlignment="1">
      <alignment horizontal="center" vertical="center" textRotation="90"/>
    </xf>
    <xf numFmtId="0" fontId="0" fillId="0" borderId="1" xfId="0" applyBorder="1" applyAlignment="1">
      <alignment horizontal="center" vertical="center" textRotation="90"/>
    </xf>
    <xf numFmtId="164" fontId="0" fillId="0" borderId="1" xfId="0" applyNumberFormat="1" applyBorder="1" applyAlignment="1">
      <alignment horizontal="center" vertical="center" textRotation="90"/>
    </xf>
    <xf numFmtId="0" fontId="0" fillId="0" borderId="23" xfId="0" applyBorder="1" applyAlignment="1">
      <alignment horizontal="center" vertical="center"/>
    </xf>
    <xf numFmtId="0" fontId="0" fillId="0" borderId="23" xfId="0" applyBorder="1" applyAlignment="1">
      <alignment vertical="center"/>
    </xf>
    <xf numFmtId="9" fontId="0" fillId="0" borderId="23" xfId="0" applyNumberFormat="1" applyBorder="1" applyAlignment="1">
      <alignment horizontal="center" vertical="center" textRotation="90"/>
    </xf>
    <xf numFmtId="0" fontId="0" fillId="0" borderId="23" xfId="0" applyBorder="1" applyAlignment="1">
      <alignment horizontal="center" vertical="center" textRotation="90"/>
    </xf>
    <xf numFmtId="0" fontId="0" fillId="0" borderId="23" xfId="0" applyBorder="1" applyAlignment="1">
      <alignment vertical="center" wrapText="1"/>
    </xf>
    <xf numFmtId="0" fontId="0" fillId="0" borderId="20" xfId="0" applyBorder="1" applyAlignment="1">
      <alignment horizontal="center" vertical="center" wrapText="1"/>
    </xf>
    <xf numFmtId="0" fontId="0" fillId="0" borderId="20" xfId="0" applyBorder="1" applyAlignment="1">
      <alignment horizontal="left" vertical="center" wrapText="1"/>
    </xf>
    <xf numFmtId="0" fontId="0" fillId="0" borderId="23" xfId="0" applyBorder="1" applyAlignment="1">
      <alignment horizontal="center" vertical="center" wrapText="1"/>
    </xf>
    <xf numFmtId="0" fontId="0" fillId="0" borderId="23" xfId="0" applyBorder="1" applyAlignment="1">
      <alignment horizontal="left" vertical="center" wrapText="1"/>
    </xf>
    <xf numFmtId="0" fontId="0" fillId="0" borderId="27" xfId="0" applyBorder="1" applyAlignment="1">
      <alignment vertical="center" wrapText="1"/>
    </xf>
    <xf numFmtId="0" fontId="0" fillId="0" borderId="27"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30" xfId="0" applyBorder="1" applyAlignment="1">
      <alignment vertical="center" wrapText="1"/>
    </xf>
    <xf numFmtId="0" fontId="0" fillId="0" borderId="31" xfId="0" applyBorder="1" applyAlignment="1">
      <alignment vertical="center" wrapText="1"/>
    </xf>
    <xf numFmtId="14" fontId="0" fillId="0" borderId="1" xfId="0" applyNumberFormat="1" applyBorder="1" applyAlignment="1">
      <alignment horizontal="center" vertical="center"/>
    </xf>
    <xf numFmtId="0" fontId="0" fillId="0" borderId="27" xfId="0" applyBorder="1" applyAlignment="1">
      <alignment horizontal="center" vertical="center"/>
    </xf>
    <xf numFmtId="0" fontId="0" fillId="0" borderId="27" xfId="0" applyBorder="1" applyAlignment="1">
      <alignment vertical="center"/>
    </xf>
    <xf numFmtId="0" fontId="0" fillId="0" borderId="27" xfId="0" applyBorder="1" applyAlignment="1">
      <alignment horizontal="center" vertical="center" textRotation="90"/>
    </xf>
    <xf numFmtId="9" fontId="0" fillId="0" borderId="27" xfId="0" applyNumberFormat="1" applyBorder="1" applyAlignment="1">
      <alignment horizontal="center" vertical="center" textRotation="90"/>
    </xf>
    <xf numFmtId="164" fontId="0" fillId="0" borderId="27" xfId="0" applyNumberFormat="1" applyBorder="1" applyAlignment="1">
      <alignment horizontal="center" vertical="center" textRotation="90"/>
    </xf>
    <xf numFmtId="164" fontId="0" fillId="0" borderId="23" xfId="0" applyNumberFormat="1" applyBorder="1" applyAlignment="1">
      <alignment horizontal="center" vertical="center" textRotation="90"/>
    </xf>
    <xf numFmtId="0" fontId="2" fillId="2" borderId="17" xfId="0" applyFont="1" applyFill="1" applyBorder="1" applyAlignment="1">
      <alignment vertical="center"/>
    </xf>
    <xf numFmtId="0" fontId="2" fillId="2" borderId="2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3" xfId="0" applyFont="1" applyFill="1" applyBorder="1" applyAlignment="1">
      <alignment horizontal="center" vertical="center" textRotation="90"/>
    </xf>
    <xf numFmtId="0" fontId="2" fillId="8" borderId="23" xfId="0" applyFont="1" applyFill="1" applyBorder="1" applyAlignment="1">
      <alignment horizontal="center" vertical="center" textRotation="90"/>
    </xf>
    <xf numFmtId="0" fontId="0" fillId="0" borderId="20" xfId="0" applyBorder="1" applyAlignment="1">
      <alignment vertical="top" wrapText="1"/>
    </xf>
    <xf numFmtId="164" fontId="0" fillId="3" borderId="23" xfId="0" applyNumberFormat="1" applyFill="1" applyBorder="1" applyAlignment="1">
      <alignment horizontal="center" vertical="center" textRotation="90"/>
    </xf>
    <xf numFmtId="0" fontId="0" fillId="0" borderId="34" xfId="0" applyBorder="1" applyAlignment="1">
      <alignment vertical="center" wrapText="1"/>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vertical="center" wrapText="1"/>
    </xf>
    <xf numFmtId="0" fontId="0" fillId="0" borderId="9" xfId="0" applyBorder="1" applyAlignment="1">
      <alignment vertical="center"/>
    </xf>
    <xf numFmtId="0" fontId="0" fillId="0" borderId="9" xfId="0" applyBorder="1" applyAlignment="1">
      <alignment horizontal="center" vertical="center" textRotation="90"/>
    </xf>
    <xf numFmtId="9" fontId="0" fillId="0" borderId="9" xfId="0" applyNumberFormat="1" applyBorder="1" applyAlignment="1">
      <alignment horizontal="center" vertical="center" textRotation="90"/>
    </xf>
    <xf numFmtId="164" fontId="0" fillId="0" borderId="9" xfId="0" applyNumberFormat="1" applyBorder="1" applyAlignment="1">
      <alignment horizontal="center" vertical="center" textRotation="90"/>
    </xf>
    <xf numFmtId="0" fontId="0" fillId="0" borderId="9" xfId="0" applyBorder="1" applyAlignment="1">
      <alignment horizontal="left" vertical="center" wrapText="1"/>
    </xf>
    <xf numFmtId="0" fontId="0" fillId="0" borderId="27" xfId="0" applyBorder="1" applyAlignment="1">
      <alignment horizontal="left" vertical="center" wrapText="1"/>
    </xf>
    <xf numFmtId="0" fontId="0" fillId="0" borderId="19" xfId="0" applyBorder="1" applyAlignment="1">
      <alignment vertical="center" wrapText="1"/>
    </xf>
    <xf numFmtId="14" fontId="0" fillId="0" borderId="17" xfId="0" applyNumberFormat="1" applyBorder="1" applyAlignment="1">
      <alignment horizontal="center" vertical="center"/>
    </xf>
    <xf numFmtId="0" fontId="0" fillId="0" borderId="17" xfId="0" applyBorder="1" applyAlignment="1">
      <alignment vertical="center" wrapText="1"/>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26" fillId="0" borderId="44" xfId="0" applyFont="1" applyBorder="1" applyAlignment="1">
      <alignment vertical="center" wrapText="1"/>
    </xf>
    <xf numFmtId="0" fontId="0" fillId="0" borderId="36" xfId="0" applyBorder="1" applyAlignment="1">
      <alignment horizontal="center" vertical="center" wrapText="1"/>
    </xf>
    <xf numFmtId="0" fontId="0" fillId="0" borderId="36" xfId="0" applyBorder="1" applyAlignment="1">
      <alignment horizontal="left" vertical="center" wrapText="1"/>
    </xf>
    <xf numFmtId="0" fontId="0" fillId="0" borderId="36" xfId="0" applyBorder="1" applyAlignment="1">
      <alignment horizontal="center" vertical="center"/>
    </xf>
    <xf numFmtId="9" fontId="0" fillId="0" borderId="36" xfId="0" applyNumberFormat="1" applyBorder="1" applyAlignment="1">
      <alignment horizontal="center" vertical="center"/>
    </xf>
    <xf numFmtId="0" fontId="0" fillId="0" borderId="48" xfId="0" applyBorder="1" applyAlignment="1">
      <alignment horizontal="center" vertical="center" wrapText="1"/>
    </xf>
    <xf numFmtId="0" fontId="27" fillId="0" borderId="36" xfId="0" applyFont="1" applyBorder="1"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textRotation="90"/>
    </xf>
    <xf numFmtId="9" fontId="0" fillId="0" borderId="36" xfId="0" applyNumberFormat="1" applyBorder="1" applyAlignment="1">
      <alignment horizontal="center" vertical="center" textRotation="90"/>
    </xf>
    <xf numFmtId="164" fontId="0" fillId="0" borderId="36" xfId="0" applyNumberFormat="1" applyBorder="1" applyAlignment="1">
      <alignment horizontal="center" vertical="center" textRotation="90"/>
    </xf>
    <xf numFmtId="0" fontId="22" fillId="3" borderId="36" xfId="0" applyFont="1" applyFill="1" applyBorder="1" applyAlignment="1">
      <alignment horizontal="left" vertical="center" wrapText="1"/>
    </xf>
    <xf numFmtId="0" fontId="0" fillId="0" borderId="19" xfId="0" applyBorder="1" applyAlignment="1">
      <alignment horizontal="center" vertical="center"/>
    </xf>
    <xf numFmtId="0" fontId="22" fillId="0" borderId="1" xfId="0" applyFont="1" applyBorder="1" applyAlignment="1">
      <alignment vertical="center" wrapText="1"/>
    </xf>
    <xf numFmtId="0" fontId="22" fillId="0" borderId="23" xfId="0" applyFont="1" applyBorder="1" applyAlignment="1">
      <alignment vertical="center" wrapText="1"/>
    </xf>
    <xf numFmtId="0" fontId="0" fillId="0" borderId="54" xfId="0" applyBorder="1"/>
    <xf numFmtId="0" fontId="0" fillId="0" borderId="36" xfId="0" applyBorder="1" applyAlignment="1">
      <alignment vertical="center" wrapText="1"/>
    </xf>
    <xf numFmtId="49" fontId="0" fillId="3" borderId="36" xfId="0" applyNumberFormat="1" applyFill="1" applyBorder="1" applyAlignment="1">
      <alignment horizontal="center" vertical="center"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wrapText="1"/>
    </xf>
    <xf numFmtId="0" fontId="0" fillId="0" borderId="17" xfId="0" applyBorder="1" applyAlignment="1">
      <alignment horizontal="center" vertical="center" textRotation="90"/>
    </xf>
    <xf numFmtId="0" fontId="0" fillId="0" borderId="17" xfId="0" applyBorder="1" applyAlignment="1">
      <alignment horizontal="center" vertical="center"/>
    </xf>
    <xf numFmtId="0" fontId="0" fillId="0" borderId="47" xfId="0" applyBorder="1" applyAlignment="1">
      <alignment horizontal="center" vertical="center" wrapText="1"/>
    </xf>
    <xf numFmtId="0" fontId="0" fillId="0" borderId="49" xfId="0" applyBorder="1" applyAlignment="1">
      <alignment horizontal="center" vertical="center" wrapText="1"/>
    </xf>
    <xf numFmtId="0" fontId="0" fillId="0" borderId="45" xfId="0" applyBorder="1" applyAlignment="1">
      <alignment horizontal="center" vertical="center" wrapText="1"/>
    </xf>
    <xf numFmtId="0" fontId="0" fillId="0" borderId="53"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49" xfId="0" applyBorder="1" applyAlignment="1">
      <alignment horizontal="center" vertical="center"/>
    </xf>
    <xf numFmtId="0" fontId="0" fillId="0" borderId="45" xfId="0" applyBorder="1" applyAlignment="1">
      <alignment horizontal="center" vertical="center"/>
    </xf>
    <xf numFmtId="0" fontId="0" fillId="0" borderId="53" xfId="0" applyBorder="1" applyAlignment="1">
      <alignment horizontal="center" vertical="center"/>
    </xf>
    <xf numFmtId="9" fontId="0" fillId="0" borderId="49" xfId="0" applyNumberFormat="1" applyBorder="1" applyAlignment="1">
      <alignment horizontal="center" vertical="center"/>
    </xf>
    <xf numFmtId="9" fontId="0" fillId="0" borderId="45" xfId="0" applyNumberFormat="1" applyBorder="1" applyAlignment="1">
      <alignment horizontal="center" vertical="center"/>
    </xf>
    <xf numFmtId="9" fontId="0" fillId="0" borderId="53" xfId="0" applyNumberFormat="1" applyBorder="1" applyAlignment="1">
      <alignment horizontal="center" vertical="center"/>
    </xf>
    <xf numFmtId="0" fontId="0" fillId="12" borderId="49" xfId="0" applyFill="1" applyBorder="1" applyAlignment="1">
      <alignment horizontal="center" vertical="center" wrapText="1"/>
    </xf>
    <xf numFmtId="0" fontId="0" fillId="12" borderId="45" xfId="0" applyFill="1" applyBorder="1" applyAlignment="1">
      <alignment horizontal="center" vertical="center" wrapText="1"/>
    </xf>
    <xf numFmtId="0" fontId="0" fillId="12" borderId="53" xfId="0" applyFill="1" applyBorder="1" applyAlignment="1">
      <alignment horizontal="center"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9" xfId="0"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4" xfId="0" applyBorder="1" applyAlignment="1">
      <alignment horizontal="left" vertical="center" wrapText="1"/>
    </xf>
    <xf numFmtId="0" fontId="0" fillId="0" borderId="16" xfId="0" applyBorder="1" applyAlignment="1">
      <alignment horizontal="center" vertical="center" textRotation="90"/>
    </xf>
    <xf numFmtId="0" fontId="0" fillId="0" borderId="17" xfId="0" applyBorder="1" applyAlignment="1">
      <alignment horizontal="center" vertical="center" textRotation="90"/>
    </xf>
    <xf numFmtId="0" fontId="0" fillId="0" borderId="19" xfId="0" applyBorder="1" applyAlignment="1">
      <alignment horizontal="center" vertical="center" textRotation="90"/>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22" fillId="0" borderId="20"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3" xfId="0" applyFont="1" applyBorder="1" applyAlignment="1">
      <alignment horizontal="center" vertical="center" wrapText="1"/>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23" xfId="0" applyBorder="1" applyAlignment="1">
      <alignment horizontal="center" vertical="center" wrapText="1"/>
    </xf>
    <xf numFmtId="0" fontId="22" fillId="0" borderId="20" xfId="0" applyFont="1" applyBorder="1" applyAlignment="1">
      <alignment horizontal="left" vertical="center" wrapText="1"/>
    </xf>
    <xf numFmtId="0" fontId="22" fillId="0" borderId="1" xfId="0" applyFont="1" applyBorder="1" applyAlignment="1">
      <alignment horizontal="left" vertical="center" wrapText="1"/>
    </xf>
    <xf numFmtId="0" fontId="22" fillId="0" borderId="23" xfId="0" applyFont="1" applyBorder="1" applyAlignment="1">
      <alignment horizontal="left" vertical="center" wrapText="1"/>
    </xf>
    <xf numFmtId="0" fontId="0" fillId="0" borderId="20" xfId="0" applyBorder="1" applyAlignment="1">
      <alignment horizontal="left" vertical="center" wrapText="1"/>
    </xf>
    <xf numFmtId="0" fontId="0" fillId="0" borderId="1" xfId="0" applyBorder="1" applyAlignment="1">
      <alignment horizontal="left" vertical="center" wrapText="1"/>
    </xf>
    <xf numFmtId="0" fontId="0" fillId="0" borderId="23" xfId="0" applyBorder="1" applyAlignment="1">
      <alignment horizontal="left" vertical="center" wrapText="1"/>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9" fontId="0" fillId="0" borderId="20" xfId="0" applyNumberFormat="1" applyBorder="1" applyAlignment="1">
      <alignment horizontal="center" vertical="center"/>
    </xf>
    <xf numFmtId="9" fontId="0" fillId="0" borderId="1" xfId="0" applyNumberFormat="1" applyBorder="1" applyAlignment="1">
      <alignment horizontal="center" vertical="center"/>
    </xf>
    <xf numFmtId="9" fontId="0" fillId="0" borderId="23" xfId="0" applyNumberFormat="1" applyBorder="1" applyAlignment="1">
      <alignment horizontal="center" vertical="center"/>
    </xf>
    <xf numFmtId="0" fontId="2" fillId="2" borderId="2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23" xfId="0" applyFont="1" applyFill="1" applyBorder="1" applyAlignment="1">
      <alignment horizontal="center" vertical="center"/>
    </xf>
    <xf numFmtId="0" fontId="0" fillId="0" borderId="27" xfId="0" applyBorder="1" applyAlignment="1">
      <alignment horizontal="left" vertical="center" wrapText="1"/>
    </xf>
    <xf numFmtId="0" fontId="0" fillId="0" borderId="27" xfId="0" applyBorder="1" applyAlignment="1">
      <alignment horizontal="center" vertical="center" wrapText="1"/>
    </xf>
    <xf numFmtId="0" fontId="2" fillId="2" borderId="17"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0" xfId="0" applyFont="1" applyFill="1" applyBorder="1" applyAlignment="1">
      <alignment horizontal="center" vertical="center" textRotation="90" wrapText="1"/>
    </xf>
    <xf numFmtId="0" fontId="2" fillId="2" borderId="23" xfId="0" applyFont="1" applyFill="1" applyBorder="1" applyAlignment="1">
      <alignment horizontal="center" vertical="center" textRotation="90" wrapText="1"/>
    </xf>
    <xf numFmtId="0" fontId="0" fillId="0" borderId="20" xfId="0" applyBorder="1" applyAlignment="1">
      <alignment horizontal="center" vertical="center" textRotation="90"/>
    </xf>
    <xf numFmtId="0" fontId="0" fillId="0" borderId="1" xfId="0" applyBorder="1" applyAlignment="1">
      <alignment horizontal="center" vertical="center" textRotation="90"/>
    </xf>
    <xf numFmtId="0" fontId="0" fillId="0" borderId="23" xfId="0" applyBorder="1" applyAlignment="1">
      <alignment horizontal="center" vertical="center" textRotation="90"/>
    </xf>
    <xf numFmtId="0" fontId="0" fillId="3" borderId="20" xfId="0" applyFill="1" applyBorder="1" applyAlignment="1">
      <alignment horizontal="left" vertical="center" wrapText="1"/>
    </xf>
    <xf numFmtId="0" fontId="0" fillId="3" borderId="1" xfId="0" applyFill="1" applyBorder="1" applyAlignment="1">
      <alignment horizontal="left" vertical="center" wrapText="1"/>
    </xf>
    <xf numFmtId="0" fontId="0" fillId="3" borderId="23" xfId="0" applyFill="1" applyBorder="1" applyAlignment="1">
      <alignment horizontal="left" vertical="center" wrapText="1"/>
    </xf>
    <xf numFmtId="0" fontId="5" fillId="3" borderId="2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3" xfId="0" applyFont="1" applyFill="1" applyBorder="1" applyAlignment="1">
      <alignment horizontal="center" vertical="center" wrapText="1"/>
    </xf>
    <xf numFmtId="14" fontId="5" fillId="0" borderId="20"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4" fontId="5" fillId="0" borderId="23" xfId="0" applyNumberFormat="1"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27" xfId="0" applyBorder="1" applyAlignment="1">
      <alignment horizontal="center" vertical="center" textRotation="90"/>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2" fillId="8" borderId="20" xfId="0" applyFont="1" applyFill="1" applyBorder="1" applyAlignment="1">
      <alignment horizontal="center" vertical="center" textRotation="90" wrapText="1"/>
    </xf>
    <xf numFmtId="0" fontId="2" fillId="8" borderId="23" xfId="0" applyFont="1" applyFill="1" applyBorder="1" applyAlignment="1">
      <alignment horizontal="center" vertical="center" textRotation="90" wrapText="1"/>
    </xf>
    <xf numFmtId="0" fontId="2" fillId="8" borderId="20"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3" fillId="2" borderId="25" xfId="0" applyFont="1" applyFill="1" applyBorder="1" applyAlignment="1">
      <alignment horizontal="center" vertical="center" textRotation="90"/>
    </xf>
    <xf numFmtId="0" fontId="3" fillId="2" borderId="26" xfId="0" applyFont="1" applyFill="1" applyBorder="1" applyAlignment="1">
      <alignment horizontal="center" vertical="center" textRotation="90"/>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8" borderId="20" xfId="0" applyFont="1" applyFill="1" applyBorder="1" applyAlignment="1">
      <alignment horizontal="center" vertical="center"/>
    </xf>
    <xf numFmtId="0" fontId="2" fillId="8" borderId="2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2" xfId="0" applyFont="1" applyFill="1" applyBorder="1" applyAlignment="1">
      <alignment horizontal="center" vertical="center"/>
    </xf>
    <xf numFmtId="0" fontId="0" fillId="3" borderId="20" xfId="0" applyFill="1" applyBorder="1" applyAlignment="1">
      <alignment horizontal="center" vertical="center"/>
    </xf>
    <xf numFmtId="0" fontId="0" fillId="3" borderId="1" xfId="0" applyFill="1" applyBorder="1" applyAlignment="1">
      <alignment horizontal="center" vertical="center"/>
    </xf>
    <xf numFmtId="0" fontId="0" fillId="0" borderId="40" xfId="0" applyBorder="1" applyAlignment="1">
      <alignment horizontal="center" vertical="center" wrapText="1"/>
    </xf>
    <xf numFmtId="0" fontId="0" fillId="0" borderId="38" xfId="0" applyBorder="1" applyAlignment="1">
      <alignment horizontal="center" vertical="center" wrapText="1"/>
    </xf>
    <xf numFmtId="0" fontId="0" fillId="0" borderId="14" xfId="0" applyBorder="1" applyAlignment="1">
      <alignment horizontal="center" vertical="center" wrapText="1"/>
    </xf>
    <xf numFmtId="0" fontId="0" fillId="3" borderId="2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23" xfId="0" applyFill="1" applyBorder="1" applyAlignment="1">
      <alignment horizontal="center" vertical="center" wrapText="1"/>
    </xf>
    <xf numFmtId="14" fontId="0" fillId="0" borderId="20" xfId="0" applyNumberFormat="1" applyBorder="1" applyAlignment="1">
      <alignment horizontal="center" vertical="center" wrapText="1"/>
    </xf>
    <xf numFmtId="9" fontId="0" fillId="0" borderId="9" xfId="0" applyNumberFormat="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textRotation="90"/>
    </xf>
    <xf numFmtId="0" fontId="22" fillId="0" borderId="9" xfId="0" applyFont="1" applyBorder="1" applyAlignment="1">
      <alignment horizontal="left" vertical="center" wrapText="1"/>
    </xf>
    <xf numFmtId="0" fontId="0" fillId="3" borderId="9" xfId="0" applyFill="1"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left" vertical="center" wrapText="1"/>
    </xf>
    <xf numFmtId="9" fontId="0" fillId="0" borderId="42" xfId="0" applyNumberFormat="1" applyBorder="1" applyAlignment="1">
      <alignment horizontal="center" vertical="center"/>
    </xf>
    <xf numFmtId="9" fontId="0" fillId="0" borderId="10" xfId="0" applyNumberFormat="1" applyBorder="1" applyAlignment="1">
      <alignment horizontal="center" vertical="center"/>
    </xf>
    <xf numFmtId="9" fontId="0" fillId="0" borderId="11" xfId="0" applyNumberFormat="1" applyBorder="1" applyAlignment="1">
      <alignment horizontal="center" vertical="center"/>
    </xf>
    <xf numFmtId="0" fontId="0" fillId="0" borderId="27" xfId="0" applyBorder="1" applyAlignment="1">
      <alignment horizontal="center" vertical="center"/>
    </xf>
    <xf numFmtId="9" fontId="0" fillId="0" borderId="27" xfId="0" applyNumberFormat="1" applyBorder="1" applyAlignment="1">
      <alignment horizontal="center" vertical="center"/>
    </xf>
    <xf numFmtId="0" fontId="0" fillId="12" borderId="27" xfId="0" applyFill="1" applyBorder="1" applyAlignment="1">
      <alignment horizontal="center" vertical="center" wrapText="1"/>
    </xf>
    <xf numFmtId="0" fontId="0" fillId="12" borderId="1" xfId="0" applyFill="1" applyBorder="1" applyAlignment="1">
      <alignment horizontal="center" vertical="center" wrapText="1"/>
    </xf>
    <xf numFmtId="0" fontId="0" fillId="12" borderId="23" xfId="0" applyFill="1" applyBorder="1" applyAlignment="1">
      <alignment horizontal="center" vertical="center" wrapText="1"/>
    </xf>
    <xf numFmtId="0" fontId="0" fillId="14" borderId="29" xfId="0" applyFill="1" applyBorder="1" applyAlignment="1">
      <alignment horizontal="center" vertical="center" wrapText="1"/>
    </xf>
    <xf numFmtId="0" fontId="0" fillId="14" borderId="30" xfId="0" applyFill="1" applyBorder="1" applyAlignment="1">
      <alignment horizontal="center" vertical="center" wrapText="1"/>
    </xf>
    <xf numFmtId="0" fontId="0" fillId="14" borderId="31" xfId="0" applyFill="1" applyBorder="1" applyAlignment="1">
      <alignment horizontal="center" vertical="center" wrapText="1"/>
    </xf>
    <xf numFmtId="9" fontId="0" fillId="0" borderId="25" xfId="0" applyNumberFormat="1" applyBorder="1" applyAlignment="1">
      <alignment horizontal="center" vertical="center"/>
    </xf>
    <xf numFmtId="9" fontId="0" fillId="0" borderId="28" xfId="0" applyNumberFormat="1" applyBorder="1" applyAlignment="1">
      <alignment horizontal="center" vertical="center"/>
    </xf>
    <xf numFmtId="9" fontId="0" fillId="0" borderId="26" xfId="0" applyNumberFormat="1" applyBorder="1" applyAlignment="1">
      <alignment horizontal="center" vertical="center"/>
    </xf>
    <xf numFmtId="0" fontId="0" fillId="13" borderId="15" xfId="0" applyFill="1" applyBorder="1" applyAlignment="1">
      <alignment horizontal="center" vertical="center" wrapText="1"/>
    </xf>
    <xf numFmtId="0" fontId="0" fillId="13" borderId="41" xfId="0" applyFill="1" applyBorder="1" applyAlignment="1">
      <alignment horizontal="center" vertical="center" wrapText="1"/>
    </xf>
    <xf numFmtId="0" fontId="0" fillId="13" borderId="18" xfId="0" applyFill="1" applyBorder="1" applyAlignment="1">
      <alignment horizontal="center" vertical="center" wrapText="1"/>
    </xf>
    <xf numFmtId="0" fontId="0" fillId="13" borderId="29" xfId="0" applyFill="1" applyBorder="1" applyAlignment="1">
      <alignment horizontal="center" vertical="center"/>
    </xf>
    <xf numFmtId="0" fontId="0" fillId="13" borderId="30" xfId="0" applyFill="1" applyBorder="1" applyAlignment="1">
      <alignment horizontal="center" vertical="center"/>
    </xf>
    <xf numFmtId="0" fontId="0" fillId="13" borderId="31" xfId="0" applyFill="1" applyBorder="1" applyAlignment="1">
      <alignment horizontal="center" vertical="center"/>
    </xf>
    <xf numFmtId="0" fontId="0" fillId="3" borderId="9" xfId="0" applyFill="1"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3" borderId="27" xfId="0" applyFill="1" applyBorder="1" applyAlignment="1">
      <alignment horizontal="left" vertical="center" wrapText="1"/>
    </xf>
    <xf numFmtId="0" fontId="5" fillId="3" borderId="4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43" xfId="0" applyFont="1" applyFill="1" applyBorder="1" applyAlignment="1">
      <alignment horizontal="center" vertical="center" wrapText="1"/>
    </xf>
    <xf numFmtId="14" fontId="0" fillId="0" borderId="17" xfId="0" applyNumberFormat="1" applyBorder="1" applyAlignment="1">
      <alignment horizontal="center" vertical="center"/>
    </xf>
    <xf numFmtId="14" fontId="0" fillId="0" borderId="19" xfId="0" applyNumberFormat="1" applyBorder="1" applyAlignment="1">
      <alignment horizontal="center" vertical="center"/>
    </xf>
    <xf numFmtId="0" fontId="0" fillId="0" borderId="34"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4" xfId="0" applyBorder="1" applyAlignment="1">
      <alignment horizontal="center" vertical="center" wrapText="1"/>
    </xf>
    <xf numFmtId="0" fontId="23" fillId="0" borderId="1" xfId="0" applyFont="1" applyBorder="1" applyAlignment="1">
      <alignment horizontal="left" vertical="center"/>
    </xf>
    <xf numFmtId="0" fontId="23" fillId="0" borderId="9" xfId="0" applyFont="1" applyBorder="1" applyAlignment="1">
      <alignment horizontal="left" vertical="center"/>
    </xf>
    <xf numFmtId="0" fontId="5" fillId="0" borderId="2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12" borderId="20" xfId="0" applyFill="1" applyBorder="1" applyAlignment="1">
      <alignment horizontal="center" vertical="center" wrapText="1"/>
    </xf>
    <xf numFmtId="0" fontId="0" fillId="0" borderId="25" xfId="0" applyBorder="1" applyAlignment="1">
      <alignment horizontal="center" vertical="center" textRotation="90"/>
    </xf>
    <xf numFmtId="0" fontId="0" fillId="0" borderId="28" xfId="0" applyBorder="1" applyAlignment="1">
      <alignment horizontal="center" vertical="center" textRotation="90"/>
    </xf>
    <xf numFmtId="0" fontId="0" fillId="0" borderId="26" xfId="0" applyBorder="1" applyAlignment="1">
      <alignment horizontal="center" vertical="center" textRotation="90"/>
    </xf>
    <xf numFmtId="0" fontId="0" fillId="5" borderId="0" xfId="0" applyFill="1" applyAlignment="1">
      <alignment horizontal="center" vertical="center"/>
    </xf>
    <xf numFmtId="0" fontId="11" fillId="7" borderId="0" xfId="0" applyFont="1" applyFill="1" applyAlignment="1">
      <alignment horizontal="center"/>
    </xf>
    <xf numFmtId="0" fontId="11" fillId="5" borderId="0" xfId="0" applyFont="1" applyFill="1" applyAlignment="1">
      <alignment horizontal="center"/>
    </xf>
    <xf numFmtId="0" fontId="11" fillId="7" borderId="1"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textRotation="90"/>
    </xf>
    <xf numFmtId="0" fontId="0" fillId="0" borderId="8" xfId="0" applyBorder="1" applyAlignment="1">
      <alignment horizontal="center" vertical="center" textRotation="90"/>
    </xf>
    <xf numFmtId="0" fontId="0" fillId="0" borderId="0" xfId="0" applyBorder="1" applyAlignment="1">
      <alignment horizontal="center" vertical="center" wrapText="1"/>
    </xf>
    <xf numFmtId="0" fontId="0" fillId="0" borderId="17" xfId="0" applyBorder="1" applyAlignment="1">
      <alignment vertical="center"/>
    </xf>
    <xf numFmtId="9" fontId="0" fillId="0" borderId="17" xfId="0" applyNumberFormat="1" applyBorder="1" applyAlignment="1">
      <alignment horizontal="center" vertical="center" textRotation="90"/>
    </xf>
    <xf numFmtId="164" fontId="0" fillId="0" borderId="17" xfId="0" applyNumberFormat="1" applyBorder="1" applyAlignment="1">
      <alignment horizontal="center" vertical="center" textRotation="90"/>
    </xf>
    <xf numFmtId="0" fontId="0" fillId="12" borderId="16" xfId="0" applyFill="1" applyBorder="1" applyAlignment="1">
      <alignment horizontal="center" vertical="center"/>
    </xf>
    <xf numFmtId="0" fontId="0" fillId="12" borderId="17" xfId="0" applyFill="1" applyBorder="1" applyAlignment="1">
      <alignment horizontal="center" vertical="center"/>
    </xf>
    <xf numFmtId="0" fontId="0" fillId="12" borderId="19" xfId="0" applyFill="1" applyBorder="1" applyAlignment="1">
      <alignment horizontal="center" vertical="center"/>
    </xf>
    <xf numFmtId="9" fontId="0" fillId="0" borderId="16" xfId="0" applyNumberFormat="1" applyBorder="1" applyAlignment="1">
      <alignment horizontal="center" vertical="center"/>
    </xf>
    <xf numFmtId="9" fontId="0" fillId="0" borderId="17" xfId="0" applyNumberFormat="1" applyBorder="1" applyAlignment="1">
      <alignment horizontal="center" vertical="center"/>
    </xf>
    <xf numFmtId="9" fontId="0" fillId="0" borderId="19" xfId="0" applyNumberFormat="1" applyBorder="1" applyAlignment="1">
      <alignment horizontal="center" vertical="center"/>
    </xf>
    <xf numFmtId="9" fontId="0" fillId="0" borderId="16" xfId="0" applyNumberFormat="1" applyBorder="1" applyAlignment="1">
      <alignment horizontal="center" vertical="center" wrapText="1"/>
    </xf>
    <xf numFmtId="9" fontId="0" fillId="0" borderId="17" xfId="0" applyNumberFormat="1" applyBorder="1" applyAlignment="1">
      <alignment horizontal="center" vertical="center" wrapText="1"/>
    </xf>
    <xf numFmtId="9" fontId="0" fillId="0" borderId="19" xfId="0" applyNumberFormat="1" applyBorder="1" applyAlignment="1">
      <alignment horizontal="center" vertical="center" wrapText="1"/>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19" xfId="0" applyFill="1" applyBorder="1" applyAlignment="1">
      <alignment horizontal="center" vertical="center"/>
    </xf>
    <xf numFmtId="14" fontId="0" fillId="0" borderId="16" xfId="0" applyNumberFormat="1" applyBorder="1" applyAlignment="1">
      <alignment horizontal="center" vertical="center"/>
    </xf>
    <xf numFmtId="0" fontId="0" fillId="0" borderId="25" xfId="0" applyFill="1" applyBorder="1" applyAlignment="1">
      <alignment horizontal="center" vertical="center"/>
    </xf>
    <xf numFmtId="0" fontId="0" fillId="0" borderId="33" xfId="0" applyFill="1" applyBorder="1" applyAlignment="1">
      <alignment horizontal="center" vertical="center"/>
    </xf>
    <xf numFmtId="0" fontId="0" fillId="0" borderId="28" xfId="0" applyFill="1" applyBorder="1" applyAlignment="1">
      <alignment horizontal="center" vertical="center"/>
    </xf>
    <xf numFmtId="0" fontId="0" fillId="0" borderId="26" xfId="0" applyFill="1" applyBorder="1" applyAlignment="1">
      <alignment horizontal="center" vertical="center"/>
    </xf>
    <xf numFmtId="0" fontId="0" fillId="0" borderId="15" xfId="0" applyFill="1" applyBorder="1" applyAlignment="1">
      <alignment horizontal="center" vertical="center"/>
    </xf>
    <xf numFmtId="0" fontId="0" fillId="0" borderId="41" xfId="0" applyFill="1" applyBorder="1" applyAlignment="1">
      <alignment horizontal="center" vertical="center"/>
    </xf>
    <xf numFmtId="0" fontId="0" fillId="0" borderId="18" xfId="0" applyFill="1" applyBorder="1" applyAlignment="1">
      <alignment horizontal="center" vertical="center"/>
    </xf>
    <xf numFmtId="0" fontId="0" fillId="0" borderId="39" xfId="0" applyFill="1" applyBorder="1" applyAlignment="1">
      <alignment horizontal="center" vertical="center"/>
    </xf>
    <xf numFmtId="0" fontId="0" fillId="0" borderId="35" xfId="0" applyFill="1" applyBorder="1" applyAlignment="1">
      <alignment horizontal="center" vertical="center"/>
    </xf>
    <xf numFmtId="0" fontId="0" fillId="0" borderId="50" xfId="0" applyFill="1" applyBorder="1" applyAlignment="1">
      <alignment horizontal="center" vertical="center"/>
    </xf>
    <xf numFmtId="0" fontId="0" fillId="0" borderId="51" xfId="0" applyFill="1" applyBorder="1" applyAlignment="1">
      <alignment horizontal="center" vertical="center"/>
    </xf>
    <xf numFmtId="0" fontId="0" fillId="0" borderId="52" xfId="0" applyFill="1" applyBorder="1" applyAlignment="1">
      <alignment horizontal="center" vertical="center"/>
    </xf>
  </cellXfs>
  <cellStyles count="1">
    <cellStyle name="Normal" xfId="0" builtinId="0"/>
  </cellStyles>
  <dxfs count="156">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EEECE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EEECE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EEECE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EEECE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42333</xdr:colOff>
      <xdr:row>0</xdr:row>
      <xdr:rowOff>42334</xdr:rowOff>
    </xdr:from>
    <xdr:to>
      <xdr:col>12</xdr:col>
      <xdr:colOff>134783</xdr:colOff>
      <xdr:row>0</xdr:row>
      <xdr:rowOff>677334</xdr:rowOff>
    </xdr:to>
    <xdr:pic>
      <xdr:nvPicPr>
        <xdr:cNvPr id="2" name="Imagen 1">
          <a:extLst>
            <a:ext uri="{FF2B5EF4-FFF2-40B4-BE49-F238E27FC236}">
              <a16:creationId xmlns:a16="http://schemas.microsoft.com/office/drawing/2014/main" id="{300750DF-BC59-4C97-A7A2-23DD83190C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70333" y="42334"/>
          <a:ext cx="547533" cy="63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19051</xdr:colOff>
      <xdr:row>1</xdr:row>
      <xdr:rowOff>114300</xdr:rowOff>
    </xdr:from>
    <xdr:to>
      <xdr:col>12</xdr:col>
      <xdr:colOff>66675</xdr:colOff>
      <xdr:row>6</xdr:row>
      <xdr:rowOff>152400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495926" y="304800"/>
          <a:ext cx="5857874" cy="4514850"/>
        </a:xfrm>
        <a:prstGeom prst="rect">
          <a:avLst/>
        </a:prstGeom>
      </xdr:spPr>
    </xdr:pic>
    <xdr:clientData/>
  </xdr:twoCellAnchor>
  <xdr:twoCellAnchor editAs="oneCell">
    <xdr:from>
      <xdr:col>18</xdr:col>
      <xdr:colOff>161925</xdr:colOff>
      <xdr:row>1</xdr:row>
      <xdr:rowOff>161925</xdr:rowOff>
    </xdr:from>
    <xdr:to>
      <xdr:col>22</xdr:col>
      <xdr:colOff>47624</xdr:colOff>
      <xdr:row>5</xdr:row>
      <xdr:rowOff>479268</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a:srcRect t="7985"/>
        <a:stretch/>
      </xdr:blipFill>
      <xdr:spPr>
        <a:xfrm>
          <a:off x="23488650" y="352425"/>
          <a:ext cx="2362199" cy="3651093"/>
        </a:xfrm>
        <a:prstGeom prst="rect">
          <a:avLst/>
        </a:prstGeom>
      </xdr:spPr>
    </xdr:pic>
    <xdr:clientData/>
  </xdr:twoCellAnchor>
  <xdr:twoCellAnchor editAs="oneCell">
    <xdr:from>
      <xdr:col>1</xdr:col>
      <xdr:colOff>161925</xdr:colOff>
      <xdr:row>10</xdr:row>
      <xdr:rowOff>38100</xdr:rowOff>
    </xdr:from>
    <xdr:to>
      <xdr:col>6</xdr:col>
      <xdr:colOff>551644</xdr:colOff>
      <xdr:row>32</xdr:row>
      <xdr:rowOff>132814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1104900" y="5372100"/>
          <a:ext cx="6447619" cy="4285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iversidadmag.sharepoint.com/sites/RiesgosdeGestin/Documentos%20compartidos/General/Riesgos%20de%20gesti&#243;n%20por%20a&#241;o/Mapas%20de%20riesgos%20de%20gesti&#243;n%202024/02.%20AC%20Riesgos%20de%20gestio&#769;n%202024.xlsx" TargetMode="External"/><Relationship Id="rId1" Type="http://schemas.openxmlformats.org/officeDocument/2006/relationships/externalLinkPath" Target="https://universidadmag.sharepoint.com/sites/RiesgosdeGestin/Documentos%20compartidos/General/Riesgos%20de%20gesti&#243;n%20por%20a&#241;o/Mapas%20de%20riesgos%20de%20gesti&#243;n%202024/02.%20AC%20Riesgos%20de%20gestio&#769;n%20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universidadmag.sharepoint.com/sites/RiesgosdeGestin/Documentos%20compartidos/General/Riesgos%20de%20gesti&#243;n%20por%20a&#241;o/Mapas%20de%20riesgos%20de%20gesti&#243;n%202024/03.%20GC%20Riesgos%20de%20gesti&#243;n%202024%20vf.xlsx" TargetMode="External"/><Relationship Id="rId1" Type="http://schemas.openxmlformats.org/officeDocument/2006/relationships/externalLinkPath" Target="https://universidadmag.sharepoint.com/sites/RiesgosdeGestin/Documentos%20compartidos/General/Riesgos%20de%20gesti&#243;n%20por%20a&#241;o/Mapas%20de%20riesgos%20de%20gesti&#243;n%202024/03.%20GC%20Riesgos%20de%20gesti&#243;n%202024%20vf.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universidadmag.sharepoint.com/sites/RiesgosdeGestin/Documentos%20compartidos/General/Riesgos%20de%20gesti&#243;n%20por%20a&#241;o/Mapas%20de%20riesgos%20de%20gesti&#243;n%202024/04.%20CC%20Riesgos%20de%20gestio&#769;n%202024%20-%20Ok.xlsx" TargetMode="External"/><Relationship Id="rId1" Type="http://schemas.openxmlformats.org/officeDocument/2006/relationships/externalLinkPath" Target="https://universidadmag.sharepoint.com/sites/RiesgosdeGestin/Documentos%20compartidos/General/Riesgos%20de%20gesti&#243;n%20por%20a&#241;o/Mapas%20de%20riesgos%20de%20gesti&#243;n%202024/04.%20CC%20Riesgos%20de%20gestio&#769;n%202024%20-%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esgos (2)"/>
      <sheetName val="Riesgos"/>
      <sheetName val="Información"/>
      <sheetName val="Calculos"/>
    </sheetNames>
    <sheetDataSet>
      <sheetData sheetId="0">
        <row r="7">
          <cell r="AF7" t="str">
            <v>Catastrófico</v>
          </cell>
        </row>
      </sheetData>
      <sheetData sheetId="1" refreshError="1"/>
      <sheetData sheetId="2" refreshError="1"/>
      <sheetData sheetId="3">
        <row r="2">
          <cell r="U2" t="str">
            <v>Afectación menor a 10 SMLMV por evento.</v>
          </cell>
          <cell r="V2">
            <v>1</v>
          </cell>
          <cell r="W2" t="str">
            <v>Leve</v>
          </cell>
          <cell r="AB2"/>
          <cell r="AC2" t="str">
            <v>Leve</v>
          </cell>
          <cell r="AD2" t="str">
            <v>Menor</v>
          </cell>
          <cell r="AE2" t="str">
            <v>Moderado</v>
          </cell>
          <cell r="AF2" t="str">
            <v>Mayor</v>
          </cell>
          <cell r="AG2" t="str">
            <v>Catastrófico</v>
          </cell>
        </row>
        <row r="3">
          <cell r="U3" t="str">
            <v>Afectación entre 10 y 50 SMLMV por evento.</v>
          </cell>
          <cell r="V3">
            <v>2</v>
          </cell>
          <cell r="W3" t="str">
            <v>Menor</v>
          </cell>
          <cell r="AB3" t="str">
            <v>Muy alta</v>
          </cell>
          <cell r="AC3" t="str">
            <v>Alto</v>
          </cell>
          <cell r="AD3" t="str">
            <v>Alto</v>
          </cell>
          <cell r="AE3" t="str">
            <v>Alto</v>
          </cell>
          <cell r="AF3" t="str">
            <v>Alto</v>
          </cell>
          <cell r="AG3" t="str">
            <v>Extremo</v>
          </cell>
        </row>
        <row r="4">
          <cell r="U4" t="str">
            <v>Afectación entre 51 y 120 SMLMV por evento.</v>
          </cell>
          <cell r="V4">
            <v>3</v>
          </cell>
          <cell r="W4" t="str">
            <v>Moderado</v>
          </cell>
          <cell r="AB4" t="str">
            <v>Alta</v>
          </cell>
          <cell r="AC4" t="str">
            <v>Moderado</v>
          </cell>
          <cell r="AD4" t="str">
            <v>Moderado</v>
          </cell>
          <cell r="AE4" t="str">
            <v>Alto</v>
          </cell>
          <cell r="AF4" t="str">
            <v>Alto</v>
          </cell>
          <cell r="AG4" t="str">
            <v>Extremo</v>
          </cell>
        </row>
        <row r="5">
          <cell r="U5" t="str">
            <v>Afectación entre 121 y 500 SMLMV por evento.</v>
          </cell>
          <cell r="V5">
            <v>4</v>
          </cell>
          <cell r="W5" t="str">
            <v>Mayor</v>
          </cell>
          <cell r="AB5" t="str">
            <v>Media</v>
          </cell>
          <cell r="AC5" t="str">
            <v>Moderado</v>
          </cell>
          <cell r="AD5" t="str">
            <v>Moderado</v>
          </cell>
          <cell r="AE5" t="str">
            <v>Moderado</v>
          </cell>
          <cell r="AF5" t="str">
            <v>Alto</v>
          </cell>
          <cell r="AG5" t="str">
            <v>Extremo</v>
          </cell>
        </row>
        <row r="6">
          <cell r="U6" t="str">
            <v>Afectación mayor a 500 SMLMV por evento.</v>
          </cell>
          <cell r="V6">
            <v>5</v>
          </cell>
          <cell r="W6" t="str">
            <v>Catastrófico</v>
          </cell>
          <cell r="AB6" t="str">
            <v>Baja</v>
          </cell>
          <cell r="AC6" t="str">
            <v>Bajo</v>
          </cell>
          <cell r="AD6" t="str">
            <v>Moderado</v>
          </cell>
          <cell r="AE6" t="str">
            <v>Moderado</v>
          </cell>
          <cell r="AF6" t="str">
            <v>Alto</v>
          </cell>
          <cell r="AG6" t="str">
            <v>Extremo</v>
          </cell>
        </row>
        <row r="7">
          <cell r="U7" t="str">
            <v>El riesgo afecta la imagen de algún área de la universidad.</v>
          </cell>
          <cell r="V7">
            <v>6</v>
          </cell>
          <cell r="W7" t="str">
            <v>Leve</v>
          </cell>
          <cell r="AB7" t="str">
            <v>Muy baja</v>
          </cell>
          <cell r="AC7" t="str">
            <v>Bajo</v>
          </cell>
          <cell r="AD7" t="str">
            <v>Bajo</v>
          </cell>
          <cell r="AE7" t="str">
            <v>Moderado</v>
          </cell>
          <cell r="AF7" t="str">
            <v>Alto</v>
          </cell>
          <cell r="AG7" t="str">
            <v>Extremo</v>
          </cell>
        </row>
        <row r="8">
          <cell r="U8" t="str">
            <v>El riesgo afecta la imagen institucional internamente, de conocimiento general nivel interno, de alta dirección y/o de proveedores.</v>
          </cell>
          <cell r="V8">
            <v>7</v>
          </cell>
          <cell r="W8" t="str">
            <v>Menor</v>
          </cell>
        </row>
        <row r="9">
          <cell r="U9" t="str">
            <v>El riesgo afecta la imagen de la universidad con algunos usuarios de relevancia frente al logro de los objetivos.</v>
          </cell>
          <cell r="V9">
            <v>8</v>
          </cell>
          <cell r="W9" t="str">
            <v>Moderado</v>
          </cell>
        </row>
        <row r="10">
          <cell r="U10" t="str">
            <v>El riesgo afecta la imagen de la universidad con efecto publicitario sostenido a nivel departamental o municipal.</v>
          </cell>
          <cell r="V10">
            <v>9</v>
          </cell>
          <cell r="W10" t="str">
            <v>Mayor</v>
          </cell>
        </row>
        <row r="11">
          <cell r="U11" t="str">
            <v>El riesgo afecta la imagen de la universidad a nivel nacional, con efecto publicitario sostenido a nivel país.</v>
          </cell>
          <cell r="V11">
            <v>10</v>
          </cell>
          <cell r="W11" t="str">
            <v>Catastrófico</v>
          </cell>
        </row>
        <row r="12">
          <cell r="U12" t="str">
            <v>Suspensión de actividades menor a cuatro (4) horas, de varias unidades académicas o de un servicio administrativo crítico.</v>
          </cell>
          <cell r="V12">
            <v>11</v>
          </cell>
          <cell r="W12" t="str">
            <v>Leve</v>
          </cell>
        </row>
        <row r="13">
          <cell r="U13" t="str">
            <v>Suspensión de actividades durante no más de un (1) día, de una unidad académica o de varios servicios administrativos críticos.</v>
          </cell>
          <cell r="V13">
            <v>12</v>
          </cell>
          <cell r="W13" t="str">
            <v>Menor</v>
          </cell>
        </row>
        <row r="14">
          <cell r="U14" t="str">
            <v>Suspensión de actividades entre 1 y 5 días, de 2 o más unidades académicas o de varios servicios administrativos críticos.</v>
          </cell>
          <cell r="V14">
            <v>13</v>
          </cell>
          <cell r="W14" t="str">
            <v>Moderado</v>
          </cell>
        </row>
        <row r="15">
          <cell r="U15" t="str">
            <v>Suspensión de actividades entre 5 y 10 días, de 2 o más unidades académicas o de la mayoría de servicios administrativos críticos.</v>
          </cell>
          <cell r="V15">
            <v>14</v>
          </cell>
          <cell r="W15" t="str">
            <v>Mayor</v>
          </cell>
        </row>
        <row r="16">
          <cell r="U16" t="str">
            <v>Cierre de la Universidad mayor a 10 días.</v>
          </cell>
          <cell r="V16">
            <v>15</v>
          </cell>
          <cell r="W16" t="str">
            <v>Catastrófico</v>
          </cell>
        </row>
        <row r="17">
          <cell r="U17" t="str">
            <v>La materialización del riesgo No genera observaciones por entes de regulación o control.</v>
          </cell>
          <cell r="V17">
            <v>16</v>
          </cell>
          <cell r="W17" t="str">
            <v>Leve</v>
          </cell>
        </row>
        <row r="18">
          <cell r="U18" t="str">
            <v>La materialización del riesgo genera observaciones por entes de regulación o control, sin intervención.</v>
          </cell>
          <cell r="V18">
            <v>17</v>
          </cell>
          <cell r="W18" t="str">
            <v>Menor</v>
          </cell>
        </row>
        <row r="19">
          <cell r="U19" t="str">
            <v xml:space="preserve">La materialización del riesgo genera observaciones por entes de regulación o control, con incidencia disciplinaria. </v>
          </cell>
          <cell r="V19">
            <v>18</v>
          </cell>
          <cell r="W19" t="str">
            <v>Moderado</v>
          </cell>
        </row>
        <row r="20">
          <cell r="U20" t="str">
            <v xml:space="preserve">La materialización del riesgo genera observaciones por entes de regulación o control, con incidencia fiscal o penal. </v>
          </cell>
          <cell r="V20">
            <v>19</v>
          </cell>
          <cell r="W20" t="str">
            <v>Mayor</v>
          </cell>
        </row>
        <row r="21">
          <cell r="U21" t="str">
            <v xml:space="preserve">La materialización del riesgo genera intervención por parte de un ente de regulación o control, que incluye sanciones. </v>
          </cell>
          <cell r="V21">
            <v>20</v>
          </cell>
          <cell r="W21" t="str">
            <v>Catastrófico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esgos"/>
      <sheetName val="Información"/>
      <sheetName val="Hoja1"/>
      <sheetName val="Calculos"/>
    </sheetNames>
    <sheetDataSet>
      <sheetData sheetId="0">
        <row r="10">
          <cell r="AF10" t="str">
            <v>Menor</v>
          </cell>
        </row>
        <row r="11">
          <cell r="AF11" t="str">
            <v>Menor</v>
          </cell>
        </row>
        <row r="13">
          <cell r="AF13" t="str">
            <v>Moderado</v>
          </cell>
        </row>
      </sheetData>
      <sheetData sheetId="1"/>
      <sheetData sheetId="2"/>
      <sheetData sheetId="3">
        <row r="2">
          <cell r="U2" t="str">
            <v>Afectación menor a 10 SMLMV por evento.</v>
          </cell>
          <cell r="V2">
            <v>1</v>
          </cell>
          <cell r="W2" t="str">
            <v>Leve</v>
          </cell>
          <cell r="AB2"/>
          <cell r="AC2" t="str">
            <v>Leve</v>
          </cell>
          <cell r="AD2" t="str">
            <v>Menor</v>
          </cell>
          <cell r="AE2" t="str">
            <v>Moderado</v>
          </cell>
          <cell r="AF2" t="str">
            <v>Mayor</v>
          </cell>
          <cell r="AG2" t="str">
            <v>Catastrófico</v>
          </cell>
        </row>
        <row r="3">
          <cell r="U3" t="str">
            <v>Afectación entre 10 y 50 SMLMV por evento.</v>
          </cell>
          <cell r="V3">
            <v>2</v>
          </cell>
          <cell r="W3" t="str">
            <v>Menor</v>
          </cell>
          <cell r="AB3" t="str">
            <v>Muy alta</v>
          </cell>
          <cell r="AC3" t="str">
            <v>Alto</v>
          </cell>
          <cell r="AD3" t="str">
            <v>Alto</v>
          </cell>
          <cell r="AE3" t="str">
            <v>Alto</v>
          </cell>
          <cell r="AF3" t="str">
            <v>Alto</v>
          </cell>
          <cell r="AG3" t="str">
            <v>Extremo</v>
          </cell>
        </row>
        <row r="4">
          <cell r="U4" t="str">
            <v>Afectación entre 51 y 120 SMLMV por evento.</v>
          </cell>
          <cell r="V4">
            <v>3</v>
          </cell>
          <cell r="W4" t="str">
            <v>Moderado</v>
          </cell>
          <cell r="AB4" t="str">
            <v>Alta</v>
          </cell>
          <cell r="AC4" t="str">
            <v>Moderado</v>
          </cell>
          <cell r="AD4" t="str">
            <v>Moderado</v>
          </cell>
          <cell r="AE4" t="str">
            <v>Alto</v>
          </cell>
          <cell r="AF4" t="str">
            <v>Alto</v>
          </cell>
          <cell r="AG4" t="str">
            <v>Extremo</v>
          </cell>
        </row>
        <row r="5">
          <cell r="U5" t="str">
            <v>Afectación entre 121 y 500 SMLMV por evento.</v>
          </cell>
          <cell r="V5">
            <v>4</v>
          </cell>
          <cell r="W5" t="str">
            <v>Mayor</v>
          </cell>
          <cell r="AB5" t="str">
            <v>Media</v>
          </cell>
          <cell r="AC5" t="str">
            <v>Moderado</v>
          </cell>
          <cell r="AD5" t="str">
            <v>Moderado</v>
          </cell>
          <cell r="AE5" t="str">
            <v>Moderado</v>
          </cell>
          <cell r="AF5" t="str">
            <v>Alto</v>
          </cell>
          <cell r="AG5" t="str">
            <v>Extremo</v>
          </cell>
        </row>
        <row r="6">
          <cell r="U6" t="str">
            <v>Afectación mayor a 500 SMLMV por evento.</v>
          </cell>
          <cell r="V6">
            <v>5</v>
          </cell>
          <cell r="W6" t="str">
            <v>Catastrófico</v>
          </cell>
          <cell r="AB6" t="str">
            <v>Baja</v>
          </cell>
          <cell r="AC6" t="str">
            <v>Bajo</v>
          </cell>
          <cell r="AD6" t="str">
            <v>Moderado</v>
          </cell>
          <cell r="AE6" t="str">
            <v>Moderado</v>
          </cell>
          <cell r="AF6" t="str">
            <v>Alto</v>
          </cell>
          <cell r="AG6" t="str">
            <v>Extremo</v>
          </cell>
        </row>
        <row r="7">
          <cell r="U7" t="str">
            <v>El riesgo afecta la imagen de algún área de la universidad.</v>
          </cell>
          <cell r="V7">
            <v>6</v>
          </cell>
          <cell r="W7" t="str">
            <v>Leve</v>
          </cell>
          <cell r="AB7" t="str">
            <v>Muy baja</v>
          </cell>
          <cell r="AC7" t="str">
            <v>Bajo</v>
          </cell>
          <cell r="AD7" t="str">
            <v>Bajo</v>
          </cell>
          <cell r="AE7" t="str">
            <v>Moderado</v>
          </cell>
          <cell r="AF7" t="str">
            <v>Alto</v>
          </cell>
          <cell r="AG7" t="str">
            <v>Extremo</v>
          </cell>
        </row>
        <row r="8">
          <cell r="U8" t="str">
            <v>El riesgo afecta la imagen institucional internamente, de conocimiento general nivel interno, de alta dirección y/o de proveedores.</v>
          </cell>
          <cell r="V8">
            <v>7</v>
          </cell>
          <cell r="W8" t="str">
            <v>Menor</v>
          </cell>
        </row>
        <row r="9">
          <cell r="U9" t="str">
            <v>El riesgo afecta la imagen de la universidad con algunos usuarios de relevancia frente al logro de los objetivos.</v>
          </cell>
          <cell r="V9">
            <v>8</v>
          </cell>
          <cell r="W9" t="str">
            <v>Moderado</v>
          </cell>
        </row>
        <row r="10">
          <cell r="U10" t="str">
            <v>El riesgo afecta la imagen de la universidad con efecto publicitario sostenido a nivel departamental o municipal.</v>
          </cell>
          <cell r="V10">
            <v>9</v>
          </cell>
          <cell r="W10" t="str">
            <v>Mayor</v>
          </cell>
        </row>
        <row r="11">
          <cell r="U11" t="str">
            <v>El riesgo afecta la imagen de la universidad a nivel nacional, con efecto publicitario sostenido a nivel país.</v>
          </cell>
          <cell r="V11">
            <v>10</v>
          </cell>
          <cell r="W11" t="str">
            <v>Catastrófico</v>
          </cell>
        </row>
        <row r="12">
          <cell r="U12" t="str">
            <v>Suspensión de actividades menor a cuatro (4) horas, de varias unidades académicas o de un servicio administrativo crítico.</v>
          </cell>
          <cell r="V12">
            <v>11</v>
          </cell>
          <cell r="W12" t="str">
            <v>Leve</v>
          </cell>
        </row>
        <row r="13">
          <cell r="U13" t="str">
            <v>Suspensión de actividades durante no más de un (1) día, de una unidad académica o de varios servicios administrativos críticos.</v>
          </cell>
          <cell r="V13">
            <v>12</v>
          </cell>
          <cell r="W13" t="str">
            <v>Menor</v>
          </cell>
        </row>
        <row r="14">
          <cell r="U14" t="str">
            <v>Suspensión de actividades entre 1 y 5 días, de 2 o más unidades académicas o de varios servicios administrativos críticos.</v>
          </cell>
          <cell r="V14">
            <v>13</v>
          </cell>
          <cell r="W14" t="str">
            <v>Moderado</v>
          </cell>
        </row>
        <row r="15">
          <cell r="U15" t="str">
            <v>Suspensión de actividades entre 5 y 10 días, de 2 o más unidades académicas o de la mayoría de servicios administrativos críticos.</v>
          </cell>
          <cell r="V15">
            <v>14</v>
          </cell>
          <cell r="W15" t="str">
            <v>Mayor</v>
          </cell>
        </row>
        <row r="16">
          <cell r="U16" t="str">
            <v>Cierre de la Universidad mayor a 10 días.</v>
          </cell>
          <cell r="V16">
            <v>15</v>
          </cell>
          <cell r="W16" t="str">
            <v>Catastrófico</v>
          </cell>
        </row>
        <row r="17">
          <cell r="U17" t="str">
            <v>La materialización del riesgo No genera observaciones por entes de regulación o control.</v>
          </cell>
          <cell r="V17">
            <v>16</v>
          </cell>
          <cell r="W17" t="str">
            <v>Leve</v>
          </cell>
        </row>
        <row r="18">
          <cell r="U18" t="str">
            <v>La materialización del riesgo genera observaciones por entes de regulación o control, sin intervención.</v>
          </cell>
          <cell r="V18">
            <v>17</v>
          </cell>
          <cell r="W18" t="str">
            <v>Menor</v>
          </cell>
        </row>
        <row r="19">
          <cell r="U19" t="str">
            <v xml:space="preserve">La materialización del riesgo genera observaciones por entes de regulación o control, con incidencia disciplinaria. </v>
          </cell>
          <cell r="V19">
            <v>18</v>
          </cell>
          <cell r="W19" t="str">
            <v>Moderado</v>
          </cell>
        </row>
        <row r="20">
          <cell r="U20" t="str">
            <v xml:space="preserve">La materialización del riesgo genera observaciones por entes de regulación o control, con incidencia fiscal o penal. </v>
          </cell>
          <cell r="V20">
            <v>19</v>
          </cell>
          <cell r="W20" t="str">
            <v>Mayor</v>
          </cell>
        </row>
        <row r="21">
          <cell r="U21" t="str">
            <v xml:space="preserve">La materialización del riesgo genera intervención por parte de un ente de regulación o control, que incluye sanciones. </v>
          </cell>
          <cell r="V21">
            <v>20</v>
          </cell>
          <cell r="W21" t="str">
            <v>Catastrófico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esgos"/>
      <sheetName val="Información"/>
      <sheetName val="Calculos"/>
    </sheetNames>
    <sheetDataSet>
      <sheetData sheetId="0"/>
      <sheetData sheetId="1" refreshError="1"/>
      <sheetData sheetId="2">
        <row r="2">
          <cell r="P2" t="str">
            <v>Afectación menor a 10 SMLMV</v>
          </cell>
          <cell r="Q2">
            <v>1</v>
          </cell>
          <cell r="R2" t="str">
            <v>Leve</v>
          </cell>
        </row>
        <row r="3">
          <cell r="P3" t="str">
            <v>Entre 10 y 50 SMLMV</v>
          </cell>
          <cell r="Q3">
            <v>2</v>
          </cell>
          <cell r="R3" t="str">
            <v>Menor</v>
          </cell>
        </row>
        <row r="4">
          <cell r="P4" t="str">
            <v>Entre 50 y 100 SMLMV</v>
          </cell>
          <cell r="Q4">
            <v>3</v>
          </cell>
          <cell r="R4" t="str">
            <v>Moderado</v>
          </cell>
        </row>
        <row r="5">
          <cell r="P5" t="str">
            <v>Entre 100 y 500 SMLMV</v>
          </cell>
          <cell r="Q5">
            <v>4</v>
          </cell>
          <cell r="R5" t="str">
            <v>Mayor</v>
          </cell>
        </row>
        <row r="6">
          <cell r="P6" t="str">
            <v>Mayor a 500 SMLMV</v>
          </cell>
          <cell r="Q6">
            <v>5</v>
          </cell>
          <cell r="R6" t="str">
            <v>Catastrófico</v>
          </cell>
        </row>
        <row r="7">
          <cell r="P7" t="str">
            <v>El riesgo afecta la imagen de algún área de la universidad</v>
          </cell>
          <cell r="Q7">
            <v>6</v>
          </cell>
          <cell r="R7" t="str">
            <v>Leve</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68F375-165F-4A01-80A1-17206AA695A0}" name="Económica" displayName="Económica" ref="O1:O6" totalsRowShown="0" headerRowDxfId="155" dataDxfId="153" headerRowBorderDxfId="154" tableBorderDxfId="152" totalsRowBorderDxfId="151">
  <autoFilter ref="O1:O6" xr:uid="{E868F375-165F-4A01-80A1-17206AA695A0}"/>
  <tableColumns count="1">
    <tableColumn id="1" xr3:uid="{768765D2-3F24-4A82-82D5-E48407EFFD3E}" name="Económica" dataDxfId="15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C91ABB0-F56B-4D3A-96DB-4A2D9094EE38}" name="Reputacional" displayName="Reputacional" ref="P1:P6" totalsRowShown="0" headerRowDxfId="149" dataDxfId="147" headerRowBorderDxfId="148" tableBorderDxfId="146" totalsRowBorderDxfId="145">
  <autoFilter ref="P1:P6" xr:uid="{4C91ABB0-F56B-4D3A-96DB-4A2D9094EE38}"/>
  <tableColumns count="1">
    <tableColumn id="1" xr3:uid="{63241A0E-1C4D-4ABF-8567-71F22E7E0C99}" name="Reputacional" dataDxfId="14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B89B1C-858A-41DD-8A14-DE1E4523292F}" name="Operación" displayName="Operación" ref="Q1:Q6" totalsRowShown="0" headerRowDxfId="143" dataDxfId="141" headerRowBorderDxfId="142" tableBorderDxfId="140" totalsRowBorderDxfId="139">
  <autoFilter ref="Q1:Q6" xr:uid="{89B89B1C-858A-41DD-8A14-DE1E4523292F}"/>
  <tableColumns count="1">
    <tableColumn id="1" xr3:uid="{67C49F90-2A0D-43C5-8987-FD9B29E3E36D}" name="Operación" dataDxfId="13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6A9489C-1291-4B40-A8E8-E8688D3CF784}" name="Legal" displayName="Legal" ref="R1:R6" totalsRowShown="0" headerRowDxfId="137" dataDxfId="135" headerRowBorderDxfId="136" tableBorderDxfId="134" totalsRowBorderDxfId="133">
  <autoFilter ref="R1:R6" xr:uid="{B6A9489C-1291-4B40-A8E8-E8688D3CF784}"/>
  <tableColumns count="1">
    <tableColumn id="1" xr3:uid="{B5DB8CA2-15E5-43A8-8939-98BC919DFFBB}" name="Legal" dataDxfId="13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0"/>
  <sheetViews>
    <sheetView tabSelected="1" zoomScale="90" zoomScaleNormal="90" workbookViewId="0">
      <pane ySplit="4" topLeftCell="A5" activePane="bottomLeft" state="frozen"/>
      <selection pane="bottomLeft" activeCell="A5" sqref="A5:A40"/>
    </sheetView>
  </sheetViews>
  <sheetFormatPr baseColWidth="10" defaultColWidth="11.42578125" defaultRowHeight="15" x14ac:dyDescent="0.25"/>
  <cols>
    <col min="1" max="1" width="7.42578125" customWidth="1"/>
    <col min="2" max="2" width="17.42578125" customWidth="1"/>
    <col min="3" max="3" width="28.42578125" customWidth="1"/>
    <col min="4" max="4" width="24.7109375" customWidth="1"/>
    <col min="5" max="5" width="48.140625" customWidth="1"/>
    <col min="6" max="6" width="34.140625" customWidth="1"/>
    <col min="7" max="7" width="26.42578125" customWidth="1"/>
    <col min="8" max="8" width="30" customWidth="1"/>
    <col min="9" max="9" width="69.28515625" customWidth="1"/>
    <col min="10" max="10" width="13.28515625" customWidth="1"/>
    <col min="11" max="11" width="12.85546875" customWidth="1"/>
    <col min="12" max="12" width="6.85546875" customWidth="1"/>
    <col min="13" max="13" width="19.42578125" customWidth="1"/>
    <col min="14" max="14" width="41.7109375" customWidth="1"/>
    <col min="15" max="15" width="8.42578125" hidden="1" customWidth="1"/>
    <col min="16" max="16" width="22" customWidth="1"/>
    <col min="17" max="17" width="8.42578125" customWidth="1"/>
    <col min="18" max="18" width="15" customWidth="1"/>
    <col min="19" max="19" width="7.5703125" style="10" customWidth="1"/>
    <col min="20" max="20" width="41.7109375" customWidth="1"/>
    <col min="21" max="21" width="14.5703125" customWidth="1"/>
    <col min="22" max="24" width="4" bestFit="1" customWidth="1"/>
    <col min="25" max="25" width="4" customWidth="1"/>
    <col min="26" max="26" width="5.42578125" customWidth="1"/>
    <col min="27" max="29" width="4" bestFit="1" customWidth="1"/>
    <col min="30" max="30" width="9.85546875" customWidth="1"/>
    <col min="31" max="31" width="6.140625" bestFit="1" customWidth="1"/>
    <col min="32" max="32" width="9.5703125" customWidth="1"/>
    <col min="33" max="33" width="6.140625" bestFit="1" customWidth="1"/>
    <col min="34" max="34" width="10.42578125" customWidth="1"/>
    <col min="35" max="35" width="8.42578125" customWidth="1"/>
    <col min="36" max="36" width="39.42578125" customWidth="1"/>
    <col min="37" max="37" width="18.28515625" customWidth="1"/>
    <col min="38" max="38" width="15.140625" customWidth="1"/>
    <col min="39" max="39" width="26.85546875" customWidth="1"/>
    <col min="40" max="40" width="32.85546875" style="10" customWidth="1"/>
  </cols>
  <sheetData>
    <row r="1" spans="1:40" ht="57.75" customHeight="1" thickBot="1" x14ac:dyDescent="0.3">
      <c r="A1" s="214" t="s">
        <v>275</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6"/>
    </row>
    <row r="2" spans="1:40" ht="17.25" customHeight="1" thickBot="1" x14ac:dyDescent="0.3">
      <c r="A2" s="227" t="s">
        <v>1</v>
      </c>
      <c r="B2" s="228"/>
      <c r="C2" s="228"/>
      <c r="D2" s="228"/>
      <c r="E2" s="228"/>
      <c r="F2" s="228"/>
      <c r="G2" s="228"/>
      <c r="H2" s="228"/>
      <c r="I2" s="228"/>
      <c r="J2" s="229"/>
      <c r="K2" s="230" t="s">
        <v>2</v>
      </c>
      <c r="L2" s="188"/>
      <c r="M2" s="188"/>
      <c r="N2" s="188"/>
      <c r="O2" s="188"/>
      <c r="P2" s="188"/>
      <c r="Q2" s="188"/>
      <c r="R2" s="188"/>
      <c r="S2" s="188" t="s">
        <v>3</v>
      </c>
      <c r="T2" s="188"/>
      <c r="U2" s="188"/>
      <c r="V2" s="188"/>
      <c r="W2" s="188"/>
      <c r="X2" s="188"/>
      <c r="Y2" s="188"/>
      <c r="Z2" s="188"/>
      <c r="AA2" s="188"/>
      <c r="AB2" s="188"/>
      <c r="AC2" s="188"/>
      <c r="AD2" s="86"/>
      <c r="AE2" s="86"/>
      <c r="AF2" s="86"/>
      <c r="AG2" s="86"/>
      <c r="AH2" s="86"/>
      <c r="AI2" s="86"/>
      <c r="AJ2" s="188" t="s">
        <v>4</v>
      </c>
      <c r="AK2" s="188"/>
      <c r="AL2" s="188"/>
      <c r="AM2" s="188"/>
      <c r="AN2" s="189"/>
    </row>
    <row r="3" spans="1:40" ht="16.5" customHeight="1" x14ac:dyDescent="0.25">
      <c r="A3" s="221" t="s">
        <v>5</v>
      </c>
      <c r="B3" s="184" t="s">
        <v>6</v>
      </c>
      <c r="C3" s="182" t="s">
        <v>7</v>
      </c>
      <c r="D3" s="182" t="s">
        <v>8</v>
      </c>
      <c r="E3" s="182" t="s">
        <v>9</v>
      </c>
      <c r="F3" s="182" t="s">
        <v>10</v>
      </c>
      <c r="G3" s="182" t="s">
        <v>11</v>
      </c>
      <c r="H3" s="182" t="s">
        <v>12</v>
      </c>
      <c r="I3" s="182" t="s">
        <v>13</v>
      </c>
      <c r="J3" s="182" t="s">
        <v>14</v>
      </c>
      <c r="K3" s="219" t="s">
        <v>15</v>
      </c>
      <c r="L3" s="225" t="s">
        <v>16</v>
      </c>
      <c r="M3" s="182" t="s">
        <v>17</v>
      </c>
      <c r="N3" s="182" t="s">
        <v>18</v>
      </c>
      <c r="O3" s="87"/>
      <c r="P3" s="219" t="s">
        <v>19</v>
      </c>
      <c r="Q3" s="225" t="s">
        <v>16</v>
      </c>
      <c r="R3" s="219" t="s">
        <v>20</v>
      </c>
      <c r="S3" s="190" t="s">
        <v>21</v>
      </c>
      <c r="T3" s="182" t="s">
        <v>22</v>
      </c>
      <c r="U3" s="219" t="s">
        <v>23</v>
      </c>
      <c r="V3" s="182" t="s">
        <v>24</v>
      </c>
      <c r="W3" s="182"/>
      <c r="X3" s="182"/>
      <c r="Y3" s="182"/>
      <c r="Z3" s="182"/>
      <c r="AA3" s="182"/>
      <c r="AB3" s="182"/>
      <c r="AC3" s="182"/>
      <c r="AD3" s="217" t="s">
        <v>25</v>
      </c>
      <c r="AE3" s="217" t="s">
        <v>16</v>
      </c>
      <c r="AF3" s="217" t="s">
        <v>26</v>
      </c>
      <c r="AG3" s="217" t="s">
        <v>16</v>
      </c>
      <c r="AH3" s="217" t="s">
        <v>27</v>
      </c>
      <c r="AI3" s="190" t="s">
        <v>28</v>
      </c>
      <c r="AJ3" s="182" t="s">
        <v>29</v>
      </c>
      <c r="AK3" s="182" t="s">
        <v>30</v>
      </c>
      <c r="AL3" s="182" t="s">
        <v>31</v>
      </c>
      <c r="AM3" s="182" t="s">
        <v>32</v>
      </c>
      <c r="AN3" s="223" t="s">
        <v>33</v>
      </c>
    </row>
    <row r="4" spans="1:40" ht="105.75" thickBot="1" x14ac:dyDescent="0.3">
      <c r="A4" s="222"/>
      <c r="B4" s="185"/>
      <c r="C4" s="183"/>
      <c r="D4" s="183"/>
      <c r="E4" s="183"/>
      <c r="F4" s="183"/>
      <c r="G4" s="183"/>
      <c r="H4" s="183"/>
      <c r="I4" s="183"/>
      <c r="J4" s="183"/>
      <c r="K4" s="220"/>
      <c r="L4" s="226"/>
      <c r="M4" s="183"/>
      <c r="N4" s="183"/>
      <c r="O4" s="88"/>
      <c r="P4" s="226"/>
      <c r="Q4" s="226"/>
      <c r="R4" s="220"/>
      <c r="S4" s="191"/>
      <c r="T4" s="183"/>
      <c r="U4" s="220"/>
      <c r="V4" s="89" t="s">
        <v>34</v>
      </c>
      <c r="W4" s="90" t="s">
        <v>35</v>
      </c>
      <c r="X4" s="89" t="s">
        <v>36</v>
      </c>
      <c r="Y4" s="90" t="s">
        <v>37</v>
      </c>
      <c r="Z4" s="90" t="s">
        <v>38</v>
      </c>
      <c r="AA4" s="89" t="s">
        <v>39</v>
      </c>
      <c r="AB4" s="89" t="s">
        <v>40</v>
      </c>
      <c r="AC4" s="89" t="s">
        <v>41</v>
      </c>
      <c r="AD4" s="218"/>
      <c r="AE4" s="218"/>
      <c r="AF4" s="218"/>
      <c r="AG4" s="218"/>
      <c r="AH4" s="218"/>
      <c r="AI4" s="191"/>
      <c r="AJ4" s="183"/>
      <c r="AK4" s="183"/>
      <c r="AL4" s="183"/>
      <c r="AM4" s="183"/>
      <c r="AN4" s="224"/>
    </row>
    <row r="5" spans="1:40" s="10" customFormat="1" ht="108" customHeight="1" x14ac:dyDescent="0.25">
      <c r="A5" s="316" t="s">
        <v>276</v>
      </c>
      <c r="B5" s="167" t="s">
        <v>42</v>
      </c>
      <c r="C5" s="173" t="s">
        <v>277</v>
      </c>
      <c r="D5" s="173" t="s">
        <v>278</v>
      </c>
      <c r="E5" s="173" t="s">
        <v>279</v>
      </c>
      <c r="F5" s="173" t="s">
        <v>280</v>
      </c>
      <c r="G5" s="167" t="s">
        <v>43</v>
      </c>
      <c r="H5" s="167" t="s">
        <v>61</v>
      </c>
      <c r="I5" s="167" t="s">
        <v>131</v>
      </c>
      <c r="J5" s="176">
        <v>3</v>
      </c>
      <c r="K5" s="176" t="str">
        <f t="shared" ref="K5" si="0">IF(J5="","",IF(J5&lt;=2,"Muy baja",IF(AND(J5&gt;2,J5&lt;=24),"Baja",IF(AND(J5&gt;24,J5&lt;=500),"Media",IF(AND(J5&gt;500,J5&lt;=5000),"Alta",IF(J5&gt;5000,"Muy alta",""))))))</f>
        <v>Baja</v>
      </c>
      <c r="L5" s="179">
        <v>0.4</v>
      </c>
      <c r="M5" s="179" t="s">
        <v>42</v>
      </c>
      <c r="N5" s="167" t="s">
        <v>188</v>
      </c>
      <c r="O5" s="69">
        <f>MATCH(N5,[1]Calculos!$U$2:$U$21,0)</f>
        <v>10</v>
      </c>
      <c r="P5" s="167" t="str">
        <f>LOOKUP(O5,[1]Calculos!$V$2:$W$21)</f>
        <v>Catastrófico</v>
      </c>
      <c r="Q5" s="179">
        <f t="shared" ref="Q5" si="1">IF(P5="","",IF(P5="Leve",20%,IF(P5="Menor",40%,IF(P5="Moderado",60%,IF(P5="Mayor",80%,IF(P5="Catastrófico",100%,""))))))</f>
        <v>1</v>
      </c>
      <c r="R5" s="176" t="s">
        <v>157</v>
      </c>
      <c r="S5" s="55">
        <v>1</v>
      </c>
      <c r="T5" s="91" t="s">
        <v>281</v>
      </c>
      <c r="U5" s="57" t="str">
        <f t="shared" ref="U5:U8" si="2">IF(V5="","",IF(V5="Preventivo","Probabilidad",IF(V5="Detectivo","Probabilidad",IF(V5="Correctivo","Impacto",""))))</f>
        <v>Probabilidad</v>
      </c>
      <c r="V5" s="58" t="s">
        <v>48</v>
      </c>
      <c r="W5" s="59">
        <f t="shared" ref="W5:W8" si="3">IF(V5="","",IF(V5="preventivo",25%,IF(V5="detectivo",15%,IF(V5="correctivo",10%,""))))</f>
        <v>0.25</v>
      </c>
      <c r="X5" s="58" t="s">
        <v>55</v>
      </c>
      <c r="Y5" s="59">
        <f t="shared" ref="Y5:Y8" si="4">IF(X5="","",IF(X5="Automático",25%,IF(X5="manual",15%,"")))</f>
        <v>0.15</v>
      </c>
      <c r="Z5" s="59">
        <f t="shared" ref="Z5:Z8" si="5">W5+Y5</f>
        <v>0.4</v>
      </c>
      <c r="AA5" s="58" t="s">
        <v>50</v>
      </c>
      <c r="AB5" s="58" t="s">
        <v>51</v>
      </c>
      <c r="AC5" s="58" t="s">
        <v>52</v>
      </c>
      <c r="AD5" s="58" t="str">
        <f t="shared" ref="AD5:AD8" si="6">IF(AE5="","",IF(AE5&lt;=20%,"Muy baja",IF(AND(AE5&gt;20%,AE5&lt;=40%),"Baja",IF(AND(AE5&gt;40%,AE5&lt;=60%),"Media",IF(AND(AE5&gt;60%,AE5&lt;=80%),"Alta",IF(AE5&gt;80%,"Muy alta",""))))))</f>
        <v>Baja</v>
      </c>
      <c r="AE5" s="60">
        <v>0.24</v>
      </c>
      <c r="AF5" s="58" t="str">
        <f t="shared" ref="AF5:AF8" si="7">IF(AG5="","",IF(AG5&lt;=20%,"Leve",IF(AND(AG5&gt;20%,AG5&lt;=40%),"Menor",IF(AND(AG5&gt;40%,AG5&lt;=60%),"Moderado",IF(AND(AG5&gt;60%,AG5&lt;=80%),"Mayor",IF(AG5&gt;80%,"Catastrófico",""))))))</f>
        <v>Catastrófico</v>
      </c>
      <c r="AG5" s="60">
        <v>1</v>
      </c>
      <c r="AH5" s="57" t="s">
        <v>157</v>
      </c>
      <c r="AI5" s="192" t="s">
        <v>53</v>
      </c>
      <c r="AJ5" s="208" t="s">
        <v>285</v>
      </c>
      <c r="AK5" s="208" t="s">
        <v>274</v>
      </c>
      <c r="AL5" s="208" t="s">
        <v>286</v>
      </c>
      <c r="AM5" s="208" t="s">
        <v>287</v>
      </c>
      <c r="AN5" s="211" t="s">
        <v>288</v>
      </c>
    </row>
    <row r="6" spans="1:40" s="10" customFormat="1" ht="111.75" customHeight="1" x14ac:dyDescent="0.25">
      <c r="A6" s="317"/>
      <c r="B6" s="187"/>
      <c r="C6" s="186"/>
      <c r="D6" s="186"/>
      <c r="E6" s="186"/>
      <c r="F6" s="186"/>
      <c r="G6" s="187"/>
      <c r="H6" s="187"/>
      <c r="I6" s="187"/>
      <c r="J6" s="250"/>
      <c r="K6" s="250"/>
      <c r="L6" s="251"/>
      <c r="M6" s="251"/>
      <c r="N6" s="187"/>
      <c r="O6" s="74"/>
      <c r="P6" s="187"/>
      <c r="Q6" s="251"/>
      <c r="R6" s="250"/>
      <c r="S6" s="80">
        <v>2</v>
      </c>
      <c r="T6" s="5" t="s">
        <v>282</v>
      </c>
      <c r="U6" s="81"/>
      <c r="V6" s="82" t="s">
        <v>48</v>
      </c>
      <c r="W6" s="83">
        <v>0.25</v>
      </c>
      <c r="X6" s="82" t="s">
        <v>55</v>
      </c>
      <c r="Y6" s="83">
        <v>0.15</v>
      </c>
      <c r="Z6" s="83">
        <v>0.4</v>
      </c>
      <c r="AA6" s="82" t="s">
        <v>56</v>
      </c>
      <c r="AB6" s="82" t="s">
        <v>51</v>
      </c>
      <c r="AC6" s="82" t="s">
        <v>52</v>
      </c>
      <c r="AD6" s="82" t="s">
        <v>133</v>
      </c>
      <c r="AE6" s="84">
        <v>0.14399999999999999</v>
      </c>
      <c r="AF6" s="82" t="s">
        <v>143</v>
      </c>
      <c r="AG6" s="84">
        <v>1</v>
      </c>
      <c r="AH6" s="81" t="s">
        <v>157</v>
      </c>
      <c r="AI6" s="207"/>
      <c r="AJ6" s="209"/>
      <c r="AK6" s="209"/>
      <c r="AL6" s="209"/>
      <c r="AM6" s="209"/>
      <c r="AN6" s="212"/>
    </row>
    <row r="7" spans="1:40" ht="156.75" customHeight="1" thickBot="1" x14ac:dyDescent="0.3">
      <c r="A7" s="318"/>
      <c r="B7" s="168"/>
      <c r="C7" s="174"/>
      <c r="D7" s="174"/>
      <c r="E7" s="174"/>
      <c r="F7" s="174"/>
      <c r="G7" s="168"/>
      <c r="H7" s="168"/>
      <c r="I7" s="168"/>
      <c r="J7" s="177"/>
      <c r="K7" s="177"/>
      <c r="L7" s="180"/>
      <c r="M7" s="180"/>
      <c r="N7" s="168"/>
      <c r="O7" s="75"/>
      <c r="P7" s="168"/>
      <c r="Q7" s="180"/>
      <c r="R7" s="177"/>
      <c r="S7" s="22">
        <v>3</v>
      </c>
      <c r="T7" s="68" t="s">
        <v>283</v>
      </c>
      <c r="U7" s="9" t="str">
        <f t="shared" si="2"/>
        <v>Probabilidad</v>
      </c>
      <c r="V7" s="62" t="s">
        <v>48</v>
      </c>
      <c r="W7" s="61">
        <f t="shared" si="3"/>
        <v>0.25</v>
      </c>
      <c r="X7" s="62" t="s">
        <v>55</v>
      </c>
      <c r="Y7" s="61">
        <f t="shared" si="4"/>
        <v>0.15</v>
      </c>
      <c r="Z7" s="61">
        <f t="shared" si="5"/>
        <v>0.4</v>
      </c>
      <c r="AA7" s="62" t="s">
        <v>56</v>
      </c>
      <c r="AB7" s="62" t="s">
        <v>51</v>
      </c>
      <c r="AC7" s="62" t="s">
        <v>52</v>
      </c>
      <c r="AD7" s="62" t="str">
        <f t="shared" si="6"/>
        <v>Muy baja</v>
      </c>
      <c r="AE7" s="63">
        <v>0.14399999999999999</v>
      </c>
      <c r="AF7" s="62" t="str">
        <f t="shared" si="7"/>
        <v>Catastrófico</v>
      </c>
      <c r="AG7" s="63">
        <v>1</v>
      </c>
      <c r="AH7" s="9" t="s">
        <v>157</v>
      </c>
      <c r="AI7" s="193"/>
      <c r="AJ7" s="209"/>
      <c r="AK7" s="209"/>
      <c r="AL7" s="209"/>
      <c r="AM7" s="209"/>
      <c r="AN7" s="212"/>
    </row>
    <row r="8" spans="1:40" ht="142.5" customHeight="1" thickBot="1" x14ac:dyDescent="0.3">
      <c r="A8" s="319"/>
      <c r="B8" s="169"/>
      <c r="C8" s="175"/>
      <c r="D8" s="175"/>
      <c r="E8" s="175"/>
      <c r="F8" s="175"/>
      <c r="G8" s="169"/>
      <c r="H8" s="169"/>
      <c r="I8" s="169"/>
      <c r="J8" s="178"/>
      <c r="K8" s="178"/>
      <c r="L8" s="181"/>
      <c r="M8" s="181"/>
      <c r="N8" s="169"/>
      <c r="O8" s="71"/>
      <c r="P8" s="169"/>
      <c r="Q8" s="181"/>
      <c r="R8" s="178"/>
      <c r="S8" s="64">
        <v>4</v>
      </c>
      <c r="T8" s="68" t="s">
        <v>284</v>
      </c>
      <c r="U8" s="65" t="str">
        <f t="shared" si="2"/>
        <v>Probabilidad</v>
      </c>
      <c r="V8" s="67" t="s">
        <v>48</v>
      </c>
      <c r="W8" s="66">
        <f t="shared" si="3"/>
        <v>0.25</v>
      </c>
      <c r="X8" s="67" t="s">
        <v>55</v>
      </c>
      <c r="Y8" s="66">
        <f t="shared" si="4"/>
        <v>0.15</v>
      </c>
      <c r="Z8" s="66">
        <f t="shared" si="5"/>
        <v>0.4</v>
      </c>
      <c r="AA8" s="67" t="s">
        <v>56</v>
      </c>
      <c r="AB8" s="67" t="s">
        <v>51</v>
      </c>
      <c r="AC8" s="67" t="s">
        <v>52</v>
      </c>
      <c r="AD8" s="67" t="str">
        <f t="shared" si="6"/>
        <v>Muy baja</v>
      </c>
      <c r="AE8" s="85">
        <v>5.1999999999999998E-2</v>
      </c>
      <c r="AF8" s="67" t="str">
        <f t="shared" si="7"/>
        <v>Catastrófico</v>
      </c>
      <c r="AG8" s="85">
        <v>1</v>
      </c>
      <c r="AH8" s="65" t="str">
        <f>VLOOKUP(AD8,[1]Calculos!$AB$2:$AG$7,MATCH('[1]Riesgos (2)'!AF7,[1]Calculos!$AB$2:$AG$2,0),FALSE)</f>
        <v>Extremo</v>
      </c>
      <c r="AI8" s="194"/>
      <c r="AJ8" s="210"/>
      <c r="AK8" s="210"/>
      <c r="AL8" s="210"/>
      <c r="AM8" s="210"/>
      <c r="AN8" s="213"/>
    </row>
    <row r="9" spans="1:40" ht="63.75" customHeight="1" x14ac:dyDescent="0.25">
      <c r="A9" s="316" t="s">
        <v>58</v>
      </c>
      <c r="B9" s="167" t="s">
        <v>42</v>
      </c>
      <c r="C9" s="173" t="s">
        <v>59</v>
      </c>
      <c r="D9" s="173" t="s">
        <v>60</v>
      </c>
      <c r="E9" s="173" t="s">
        <v>337</v>
      </c>
      <c r="F9" s="173" t="s">
        <v>338</v>
      </c>
      <c r="G9" s="167" t="s">
        <v>43</v>
      </c>
      <c r="H9" s="167" t="s">
        <v>61</v>
      </c>
      <c r="I9" s="167" t="s">
        <v>45</v>
      </c>
      <c r="J9" s="176">
        <v>360</v>
      </c>
      <c r="K9" s="176" t="str">
        <f t="shared" ref="K9" si="8">IF(J9="","",IF(J9&lt;=2,"Muy baja",IF(AND(J9&gt;2,J9&lt;=24),"Baja",IF(AND(J9&gt;24,J9&lt;=500),"Media",IF(AND(J9&gt;500,J9&lt;=5000),"Alta",IF(J9&gt;5000,"Muy alta",""))))))</f>
        <v>Media</v>
      </c>
      <c r="L9" s="179">
        <f t="shared" ref="L9" si="9">IF(K9="","",IF(K9="Muy baja",20%,IF(K9="Baja",40%,IF(K9="Media",60%,IF(K9="Alta",80%,IF(K9="Muy Alta",100%,""))))))</f>
        <v>0.6</v>
      </c>
      <c r="M9" s="179" t="s">
        <v>42</v>
      </c>
      <c r="N9" s="167" t="s">
        <v>62</v>
      </c>
      <c r="O9" s="167">
        <f>MATCH(N9,[2]Calculos!$U$2:$U$21,0)</f>
        <v>9</v>
      </c>
      <c r="P9" s="167" t="str">
        <f>LOOKUP(O9,[2]Calculos!$V$2:$W$21)</f>
        <v>Mayor</v>
      </c>
      <c r="Q9" s="179">
        <f t="shared" ref="Q9" si="10">IF(P9="","",IF(P9="Leve",20%,IF(P9="Menor",40%,IF(P9="Moderado",60%,IF(P9="Mayor",80%,IF(P9="Catastrófico",100%,""))))))</f>
        <v>0.8</v>
      </c>
      <c r="R9" s="288" t="s">
        <v>170</v>
      </c>
      <c r="S9" s="55">
        <v>1</v>
      </c>
      <c r="T9" s="111" t="s">
        <v>339</v>
      </c>
      <c r="U9" s="57" t="str">
        <f t="shared" ref="U9:U12" si="11">IF(V9="","",IF(V9="Preventivo","Probabilidad",IF(V9="Detectivo","Probabilidad",IF(V9="Correctivo","Impacto",""))))</f>
        <v>Probabilidad</v>
      </c>
      <c r="V9" s="58" t="s">
        <v>63</v>
      </c>
      <c r="W9" s="59">
        <f t="shared" ref="W9:W12" si="12">IF(V9="","",IF(V9="preventivo",25%,IF(V9="detectivo",15%,IF(V9="correctivo",10%,""))))</f>
        <v>0.15</v>
      </c>
      <c r="X9" s="58" t="s">
        <v>55</v>
      </c>
      <c r="Y9" s="59">
        <f t="shared" ref="Y9:Y12" si="13">IF(X9="","",IF(X9="Automático",25%,IF(X9="manual",15%,"")))</f>
        <v>0.15</v>
      </c>
      <c r="Z9" s="59">
        <f t="shared" ref="Z9:Z11" si="14">W9+Y9</f>
        <v>0.3</v>
      </c>
      <c r="AA9" s="58" t="s">
        <v>50</v>
      </c>
      <c r="AB9" s="58" t="s">
        <v>51</v>
      </c>
      <c r="AC9" s="58" t="s">
        <v>52</v>
      </c>
      <c r="AD9" s="58" t="s">
        <v>164</v>
      </c>
      <c r="AE9" s="60">
        <v>0.56000000000000005</v>
      </c>
      <c r="AF9" s="58" t="str">
        <f t="shared" ref="AF9:AF12" si="15">IF(AG9="","",IF(AG9&lt;=20%,"Leve",IF(AND(AG9&gt;20%,AG9&lt;=40%),"Menor",IF(AND(AG9&gt;40%,AG9&lt;=60%),"Moderado",IF(AND(AG9&gt;60%,AG9&lt;=80%),"Mayor",IF(AG9&gt;80%,"Catastrófico",""))))))</f>
        <v>Mayor</v>
      </c>
      <c r="AG9" s="60">
        <f>IF(V9="","",IF(V9="preventivo",Q9,IF(V9="detectivo",Q9,IF(V9="correctivo",Q9-(Q9*Z9),""))))</f>
        <v>0.8</v>
      </c>
      <c r="AH9" s="57" t="s">
        <v>156</v>
      </c>
      <c r="AI9" s="192" t="s">
        <v>53</v>
      </c>
      <c r="AJ9" s="195" t="s">
        <v>343</v>
      </c>
      <c r="AK9" s="198" t="s">
        <v>54</v>
      </c>
      <c r="AL9" s="201">
        <v>45657</v>
      </c>
      <c r="AM9" s="167" t="s">
        <v>64</v>
      </c>
      <c r="AN9" s="204" t="s">
        <v>65</v>
      </c>
    </row>
    <row r="10" spans="1:40" ht="70.5" customHeight="1" x14ac:dyDescent="0.25">
      <c r="A10" s="318"/>
      <c r="B10" s="168"/>
      <c r="C10" s="174"/>
      <c r="D10" s="174"/>
      <c r="E10" s="174"/>
      <c r="F10" s="174"/>
      <c r="G10" s="168"/>
      <c r="H10" s="168"/>
      <c r="I10" s="168"/>
      <c r="J10" s="177"/>
      <c r="K10" s="177"/>
      <c r="L10" s="180"/>
      <c r="M10" s="180"/>
      <c r="N10" s="168"/>
      <c r="O10" s="168"/>
      <c r="P10" s="168"/>
      <c r="Q10" s="180"/>
      <c r="R10" s="253"/>
      <c r="S10" s="22">
        <v>2</v>
      </c>
      <c r="T10" s="111" t="s">
        <v>340</v>
      </c>
      <c r="U10" s="9" t="str">
        <f t="shared" si="11"/>
        <v>Impacto</v>
      </c>
      <c r="V10" s="62" t="s">
        <v>57</v>
      </c>
      <c r="W10" s="61">
        <f t="shared" si="12"/>
        <v>0.1</v>
      </c>
      <c r="X10" s="62" t="s">
        <v>55</v>
      </c>
      <c r="Y10" s="61">
        <f t="shared" si="13"/>
        <v>0.15</v>
      </c>
      <c r="Z10" s="61">
        <f t="shared" si="14"/>
        <v>0.25</v>
      </c>
      <c r="AA10" s="62" t="s">
        <v>50</v>
      </c>
      <c r="AB10" s="62" t="s">
        <v>51</v>
      </c>
      <c r="AC10" s="62" t="s">
        <v>52</v>
      </c>
      <c r="AD10" s="62" t="s">
        <v>164</v>
      </c>
      <c r="AE10" s="63">
        <v>0.56599999999999995</v>
      </c>
      <c r="AF10" s="62" t="str">
        <f t="shared" si="15"/>
        <v>Moderado</v>
      </c>
      <c r="AG10" s="63">
        <f>IF(V10="","",IF(V10="preventivo",AG9,IF(V10="detectivo",AG9,IF(V10="correctivo",AG9-(AG9*Z10),""))))</f>
        <v>0.60000000000000009</v>
      </c>
      <c r="AH10" s="9" t="str">
        <f>VLOOKUP(AD10,[2]Calculos!$AB$2:$AG$7,MATCH([2]Riesgos!AF11,[2]Calculos!$AB$2:$AG$2,0),FALSE)</f>
        <v>Moderado</v>
      </c>
      <c r="AI10" s="193"/>
      <c r="AJ10" s="196"/>
      <c r="AK10" s="199"/>
      <c r="AL10" s="202"/>
      <c r="AM10" s="168"/>
      <c r="AN10" s="205"/>
    </row>
    <row r="11" spans="1:40" ht="70.5" x14ac:dyDescent="0.25">
      <c r="A11" s="318"/>
      <c r="B11" s="168"/>
      <c r="C11" s="174"/>
      <c r="D11" s="174"/>
      <c r="E11" s="174"/>
      <c r="F11" s="174"/>
      <c r="G11" s="168"/>
      <c r="H11" s="168"/>
      <c r="I11" s="168"/>
      <c r="J11" s="177"/>
      <c r="K11" s="177"/>
      <c r="L11" s="180"/>
      <c r="M11" s="180"/>
      <c r="N11" s="168"/>
      <c r="O11" s="168"/>
      <c r="P11" s="168"/>
      <c r="Q11" s="180"/>
      <c r="R11" s="253"/>
      <c r="S11" s="22">
        <v>3</v>
      </c>
      <c r="T11" s="111" t="s">
        <v>341</v>
      </c>
      <c r="U11" s="9" t="str">
        <f t="shared" si="11"/>
        <v>Probabilidad</v>
      </c>
      <c r="V11" s="62" t="s">
        <v>63</v>
      </c>
      <c r="W11" s="61">
        <f t="shared" si="12"/>
        <v>0.15</v>
      </c>
      <c r="X11" s="62" t="s">
        <v>55</v>
      </c>
      <c r="Y11" s="61">
        <f t="shared" si="13"/>
        <v>0.15</v>
      </c>
      <c r="Z11" s="61">
        <f t="shared" si="14"/>
        <v>0.3</v>
      </c>
      <c r="AA11" s="62" t="s">
        <v>50</v>
      </c>
      <c r="AB11" s="62" t="s">
        <v>51</v>
      </c>
      <c r="AC11" s="62" t="s">
        <v>52</v>
      </c>
      <c r="AD11" s="62" t="s">
        <v>151</v>
      </c>
      <c r="AE11" s="63">
        <v>0.39200000000000002</v>
      </c>
      <c r="AF11" s="62" t="str">
        <f t="shared" si="15"/>
        <v>Moderado</v>
      </c>
      <c r="AG11" s="63">
        <f t="shared" ref="AG11:AG12" si="16">IF(V11="","",IF(V11="preventivo",AG10,IF(V11="detectivo",AG10,IF(V11="correctivo",AG10-(AG10*Z11),""))))</f>
        <v>0.60000000000000009</v>
      </c>
      <c r="AH11" s="9" t="s">
        <v>141</v>
      </c>
      <c r="AI11" s="193"/>
      <c r="AJ11" s="196"/>
      <c r="AK11" s="199"/>
      <c r="AL11" s="202"/>
      <c r="AM11" s="168"/>
      <c r="AN11" s="205"/>
    </row>
    <row r="12" spans="1:40" ht="71.25" thickBot="1" x14ac:dyDescent="0.3">
      <c r="A12" s="319"/>
      <c r="B12" s="169"/>
      <c r="C12" s="175"/>
      <c r="D12" s="175"/>
      <c r="E12" s="175"/>
      <c r="F12" s="175"/>
      <c r="G12" s="169"/>
      <c r="H12" s="169"/>
      <c r="I12" s="169"/>
      <c r="J12" s="178"/>
      <c r="K12" s="178"/>
      <c r="L12" s="181"/>
      <c r="M12" s="181"/>
      <c r="N12" s="169"/>
      <c r="O12" s="169"/>
      <c r="P12" s="169"/>
      <c r="Q12" s="181"/>
      <c r="R12" s="254"/>
      <c r="S12" s="64">
        <v>4</v>
      </c>
      <c r="T12" s="111" t="s">
        <v>342</v>
      </c>
      <c r="U12" s="65" t="str">
        <f t="shared" si="11"/>
        <v>Probabilidad</v>
      </c>
      <c r="V12" s="67" t="s">
        <v>48</v>
      </c>
      <c r="W12" s="66">
        <f t="shared" si="12"/>
        <v>0.25</v>
      </c>
      <c r="X12" s="66" t="s">
        <v>55</v>
      </c>
      <c r="Y12" s="66">
        <f t="shared" si="13"/>
        <v>0.15</v>
      </c>
      <c r="Z12" s="66">
        <f>W12+Y12</f>
        <v>0.4</v>
      </c>
      <c r="AA12" s="67" t="s">
        <v>50</v>
      </c>
      <c r="AB12" s="67" t="s">
        <v>51</v>
      </c>
      <c r="AC12" s="67" t="s">
        <v>52</v>
      </c>
      <c r="AD12" s="67" t="s">
        <v>151</v>
      </c>
      <c r="AE12" s="85">
        <v>0.33600000000000002</v>
      </c>
      <c r="AF12" s="67" t="str">
        <f t="shared" si="15"/>
        <v>Moderado</v>
      </c>
      <c r="AG12" s="92">
        <f t="shared" si="16"/>
        <v>0.60000000000000009</v>
      </c>
      <c r="AH12" s="65" t="str">
        <f>VLOOKUP(AD12,[2]Calculos!$AB$2:$AG$7,MATCH([2]Riesgos!AF13,[2]Calculos!$AB$2:$AG$2,0),FALSE)</f>
        <v>Moderado</v>
      </c>
      <c r="AI12" s="194"/>
      <c r="AJ12" s="197"/>
      <c r="AK12" s="200"/>
      <c r="AL12" s="203"/>
      <c r="AM12" s="169"/>
      <c r="AN12" s="206"/>
    </row>
    <row r="13" spans="1:40" ht="65.25" customHeight="1" x14ac:dyDescent="0.25">
      <c r="A13" s="320" t="s">
        <v>238</v>
      </c>
      <c r="B13" s="161" t="s">
        <v>42</v>
      </c>
      <c r="C13" s="152" t="s">
        <v>239</v>
      </c>
      <c r="D13" s="152" t="s">
        <v>240</v>
      </c>
      <c r="E13" s="152" t="s">
        <v>372</v>
      </c>
      <c r="F13" s="152" t="s">
        <v>373</v>
      </c>
      <c r="G13" s="161" t="s">
        <v>43</v>
      </c>
      <c r="H13" s="161" t="s">
        <v>44</v>
      </c>
      <c r="I13" s="161" t="s">
        <v>175</v>
      </c>
      <c r="J13" s="312">
        <v>975</v>
      </c>
      <c r="K13" s="137" t="str">
        <f>IF(J13="","",IF(J13&lt;=2,"Muy baja",IF(AND(J13&gt;2,J13&lt;=24),"Baja",IF(AND(J13&gt;24,J13&lt;=500),"Media",IF(AND(J13&gt;500,J13&lt;=5000),"Alta",IF(J13&gt;5000,"Muy alta",""))))))</f>
        <v>Alta</v>
      </c>
      <c r="L13" s="306">
        <f>IF(K13="","",IF(K13="Muy baja",20%,IF(K13="Baja",40%,IF(K13="Media",60%,IF(K13="Alta",80%,IF(K13="Muy Alta",100%,""))))))</f>
        <v>0.8</v>
      </c>
      <c r="M13" s="309" t="s">
        <v>42</v>
      </c>
      <c r="N13" s="134" t="s">
        <v>241</v>
      </c>
      <c r="O13" s="167">
        <f>MATCH(N13,[3]Calculos!$P$2:$P$11,0)</f>
        <v>8</v>
      </c>
      <c r="P13" s="161" t="str">
        <f>LOOKUP(O13,[3]Calculos!$Q$2:$R$11)</f>
        <v>Moderado</v>
      </c>
      <c r="Q13" s="306">
        <f>IF(P13="","",IF(P13="Leve",20%,IF(P13="Menor",40%,IF(P13="Moderado",60%,IF(P13="Mayor",80%,IF(P13="Catastrófico",100%,""))))))</f>
        <v>0.6</v>
      </c>
      <c r="R13" s="303" t="s">
        <v>170</v>
      </c>
      <c r="S13" s="55">
        <v>1</v>
      </c>
      <c r="T13" s="56" t="s">
        <v>374</v>
      </c>
      <c r="U13" s="57" t="str">
        <f>IF(V13="","",IF(V13="Preventivo","Probabilidad",IF(V13="Detectivo","Probabilidad",IF(V13="Correctivo","Impacto",""))))</f>
        <v>Probabilidad</v>
      </c>
      <c r="V13" s="58" t="s">
        <v>48</v>
      </c>
      <c r="W13" s="59">
        <f t="shared" ref="W13:W17" si="17">IF(V13="","",IF(V13="preventivo",25%,IF(V13="detectivo",15%,IF(V13="correctivo",10%,""))))</f>
        <v>0.25</v>
      </c>
      <c r="X13" s="58" t="s">
        <v>55</v>
      </c>
      <c r="Y13" s="59">
        <f t="shared" ref="Y13:Y17" si="18">IF(X13="","",IF(X13="Automático",25%,IF(X13="manual",15%,"")))</f>
        <v>0.15</v>
      </c>
      <c r="Z13" s="59">
        <f>W13+Y13</f>
        <v>0.4</v>
      </c>
      <c r="AA13" s="58" t="s">
        <v>56</v>
      </c>
      <c r="AB13" s="58" t="s">
        <v>51</v>
      </c>
      <c r="AC13" s="58" t="s">
        <v>52</v>
      </c>
      <c r="AD13" s="58" t="str">
        <f t="shared" ref="AD13:AD18" si="19">IF(AE13="","",IF(AE13&lt;=20%,"Muy baja",IF(AND(AE13&gt;20%,AE13&lt;=40%),"Baja",IF(AND(AE13&gt;40%,AE13&lt;=60%),"Media",IF(AND(AE13&gt;60%,AE13&lt;=80%),"Alta",IF(AE13&gt;80%,"Muy alta",""))))))</f>
        <v>Media</v>
      </c>
      <c r="AE13" s="60">
        <v>0.48</v>
      </c>
      <c r="AF13" s="58" t="str">
        <f>IF(AG13="","",IF(AG13&lt;=20%,"Leve",IF(AND(AG13&gt;20%,AG13&lt;=40%),"Menor",IF(AND(AG13&gt;40%,AG13&lt;=60%),"Moderado",IF(AND(AG13&gt;60%,AG13&lt;=80%),"Mayor",IF(AG13&gt;80%,"Catastrófico",""))))))</f>
        <v>Moderado</v>
      </c>
      <c r="AG13" s="60">
        <v>0.6</v>
      </c>
      <c r="AH13" s="57" t="s">
        <v>141</v>
      </c>
      <c r="AI13" s="158" t="s">
        <v>53</v>
      </c>
      <c r="AJ13" s="152" t="s">
        <v>242</v>
      </c>
      <c r="AK13" s="152" t="s">
        <v>243</v>
      </c>
      <c r="AL13" s="315">
        <v>46022</v>
      </c>
      <c r="AM13" s="152" t="s">
        <v>244</v>
      </c>
      <c r="AN13" s="155" t="s">
        <v>245</v>
      </c>
    </row>
    <row r="14" spans="1:40" ht="49.5" customHeight="1" x14ac:dyDescent="0.25">
      <c r="A14" s="321"/>
      <c r="B14" s="162"/>
      <c r="C14" s="153"/>
      <c r="D14" s="153"/>
      <c r="E14" s="153"/>
      <c r="F14" s="153"/>
      <c r="G14" s="162"/>
      <c r="H14" s="162"/>
      <c r="I14" s="162"/>
      <c r="J14" s="313"/>
      <c r="K14" s="138"/>
      <c r="L14" s="307"/>
      <c r="M14" s="310"/>
      <c r="N14" s="135"/>
      <c r="O14" s="168"/>
      <c r="P14" s="162"/>
      <c r="Q14" s="307"/>
      <c r="R14" s="304"/>
      <c r="S14" s="22">
        <v>2</v>
      </c>
      <c r="T14" s="5" t="s">
        <v>375</v>
      </c>
      <c r="U14" s="9" t="str">
        <f t="shared" ref="U14:U16" si="20">IF(V14="","",IF(V14="Preventivo","Probabilidad",IF(V14="Detectivo","Probabilidad",IF(V14="Correctivo","Impacto",""))))</f>
        <v>Probabilidad</v>
      </c>
      <c r="V14" s="62" t="s">
        <v>48</v>
      </c>
      <c r="W14" s="61">
        <f t="shared" si="17"/>
        <v>0.25</v>
      </c>
      <c r="X14" s="62" t="s">
        <v>55</v>
      </c>
      <c r="Y14" s="61">
        <f t="shared" si="18"/>
        <v>0.15</v>
      </c>
      <c r="Z14" s="61">
        <f t="shared" ref="Z14:Z17" si="21">W14+Y14</f>
        <v>0.4</v>
      </c>
      <c r="AA14" s="62" t="s">
        <v>56</v>
      </c>
      <c r="AB14" s="62" t="s">
        <v>51</v>
      </c>
      <c r="AC14" s="62" t="s">
        <v>52</v>
      </c>
      <c r="AD14" s="62" t="str">
        <f t="shared" si="19"/>
        <v>Baja</v>
      </c>
      <c r="AE14" s="63">
        <v>0.28799999999999998</v>
      </c>
      <c r="AF14" s="62" t="str">
        <f t="shared" ref="AF14:AF16" si="22">IF(AG14="","",IF(AG14&lt;=20%,"Leve",IF(AND(AG14&gt;20%,AG14&lt;=40%),"Menor",IF(AND(AG14&gt;40%,AG14&lt;=60%),"Moderado",IF(AND(AG14&gt;60%,AG14&lt;=80%),"Mayor",IF(AG14&gt;80%,"Catastrófico",""))))))</f>
        <v>Moderado</v>
      </c>
      <c r="AG14" s="63">
        <v>0.6</v>
      </c>
      <c r="AH14" s="9" t="s">
        <v>141</v>
      </c>
      <c r="AI14" s="159"/>
      <c r="AJ14" s="153"/>
      <c r="AK14" s="153"/>
      <c r="AL14" s="275"/>
      <c r="AM14" s="153"/>
      <c r="AN14" s="156"/>
    </row>
    <row r="15" spans="1:40" ht="49.5" customHeight="1" x14ac:dyDescent="0.25">
      <c r="A15" s="321"/>
      <c r="B15" s="162"/>
      <c r="C15" s="153"/>
      <c r="D15" s="153"/>
      <c r="E15" s="153"/>
      <c r="F15" s="153"/>
      <c r="G15" s="162"/>
      <c r="H15" s="162"/>
      <c r="I15" s="162"/>
      <c r="J15" s="313"/>
      <c r="K15" s="138"/>
      <c r="L15" s="307"/>
      <c r="M15" s="310"/>
      <c r="N15" s="135"/>
      <c r="O15" s="168"/>
      <c r="P15" s="162"/>
      <c r="Q15" s="307"/>
      <c r="R15" s="304"/>
      <c r="S15" s="22">
        <v>3</v>
      </c>
      <c r="T15" s="5" t="s">
        <v>376</v>
      </c>
      <c r="U15" s="9" t="str">
        <f t="shared" si="20"/>
        <v>Probabilidad</v>
      </c>
      <c r="V15" s="62" t="s">
        <v>48</v>
      </c>
      <c r="W15" s="61">
        <f t="shared" si="17"/>
        <v>0.25</v>
      </c>
      <c r="X15" s="62" t="s">
        <v>55</v>
      </c>
      <c r="Y15" s="61">
        <f t="shared" si="18"/>
        <v>0.15</v>
      </c>
      <c r="Z15" s="61">
        <f t="shared" si="21"/>
        <v>0.4</v>
      </c>
      <c r="AA15" s="62" t="s">
        <v>56</v>
      </c>
      <c r="AB15" s="62" t="s">
        <v>51</v>
      </c>
      <c r="AC15" s="62" t="s">
        <v>52</v>
      </c>
      <c r="AD15" s="62" t="str">
        <f t="shared" si="19"/>
        <v>Muy baja</v>
      </c>
      <c r="AE15" s="63">
        <v>0.17279999999999998</v>
      </c>
      <c r="AF15" s="62" t="str">
        <f t="shared" si="22"/>
        <v>Moderado</v>
      </c>
      <c r="AG15" s="63">
        <v>0.6</v>
      </c>
      <c r="AH15" s="9" t="s">
        <v>141</v>
      </c>
      <c r="AI15" s="159"/>
      <c r="AJ15" s="153"/>
      <c r="AK15" s="153"/>
      <c r="AL15" s="275"/>
      <c r="AM15" s="153"/>
      <c r="AN15" s="156"/>
    </row>
    <row r="16" spans="1:40" ht="54.75" customHeight="1" thickBot="1" x14ac:dyDescent="0.3">
      <c r="A16" s="321"/>
      <c r="B16" s="162"/>
      <c r="C16" s="153"/>
      <c r="D16" s="153"/>
      <c r="E16" s="153"/>
      <c r="F16" s="153"/>
      <c r="G16" s="162"/>
      <c r="H16" s="162"/>
      <c r="I16" s="162"/>
      <c r="J16" s="313"/>
      <c r="K16" s="138"/>
      <c r="L16" s="307"/>
      <c r="M16" s="310"/>
      <c r="N16" s="135"/>
      <c r="O16" s="71"/>
      <c r="P16" s="162"/>
      <c r="Q16" s="307"/>
      <c r="R16" s="304"/>
      <c r="S16" s="22">
        <v>4</v>
      </c>
      <c r="T16" s="5" t="s">
        <v>246</v>
      </c>
      <c r="U16" s="9" t="str">
        <f t="shared" si="20"/>
        <v>Probabilidad</v>
      </c>
      <c r="V16" s="62" t="s">
        <v>48</v>
      </c>
      <c r="W16" s="61">
        <f t="shared" si="17"/>
        <v>0.25</v>
      </c>
      <c r="X16" s="62" t="s">
        <v>55</v>
      </c>
      <c r="Y16" s="61">
        <f t="shared" si="18"/>
        <v>0.15</v>
      </c>
      <c r="Z16" s="61">
        <f t="shared" si="21"/>
        <v>0.4</v>
      </c>
      <c r="AA16" s="62" t="s">
        <v>50</v>
      </c>
      <c r="AB16" s="62" t="s">
        <v>51</v>
      </c>
      <c r="AC16" s="62" t="s">
        <v>52</v>
      </c>
      <c r="AD16" s="62" t="str">
        <f t="shared" si="19"/>
        <v>Muy baja</v>
      </c>
      <c r="AE16" s="63">
        <v>0.10367999999999998</v>
      </c>
      <c r="AF16" s="62" t="str">
        <f t="shared" si="22"/>
        <v>Moderado</v>
      </c>
      <c r="AG16" s="63">
        <v>0.6</v>
      </c>
      <c r="AH16" s="9" t="s">
        <v>141</v>
      </c>
      <c r="AI16" s="159"/>
      <c r="AJ16" s="153"/>
      <c r="AK16" s="153"/>
      <c r="AL16" s="275"/>
      <c r="AM16" s="153"/>
      <c r="AN16" s="156"/>
    </row>
    <row r="17" spans="1:40" ht="60.75" customHeight="1" thickBot="1" x14ac:dyDescent="0.3">
      <c r="A17" s="322"/>
      <c r="B17" s="163"/>
      <c r="C17" s="154"/>
      <c r="D17" s="154"/>
      <c r="E17" s="154"/>
      <c r="F17" s="154"/>
      <c r="G17" s="163"/>
      <c r="H17" s="163"/>
      <c r="I17" s="163"/>
      <c r="J17" s="314"/>
      <c r="K17" s="139"/>
      <c r="L17" s="308"/>
      <c r="M17" s="311"/>
      <c r="N17" s="136"/>
      <c r="O17" s="299"/>
      <c r="P17" s="163"/>
      <c r="Q17" s="308"/>
      <c r="R17" s="305"/>
      <c r="S17" s="132">
        <v>5</v>
      </c>
      <c r="T17" s="107" t="s">
        <v>377</v>
      </c>
      <c r="U17" s="300" t="s">
        <v>122</v>
      </c>
      <c r="V17" s="131" t="s">
        <v>378</v>
      </c>
      <c r="W17" s="301">
        <f t="shared" si="17"/>
        <v>0.25</v>
      </c>
      <c r="X17" s="131" t="s">
        <v>379</v>
      </c>
      <c r="Y17" s="301">
        <f t="shared" si="18"/>
        <v>0.15</v>
      </c>
      <c r="Z17" s="301">
        <f t="shared" si="21"/>
        <v>0.4</v>
      </c>
      <c r="AA17" s="131" t="s">
        <v>56</v>
      </c>
      <c r="AB17" s="131" t="s">
        <v>51</v>
      </c>
      <c r="AC17" s="131" t="s">
        <v>52</v>
      </c>
      <c r="AD17" s="62" t="str">
        <f t="shared" si="19"/>
        <v>Muy baja</v>
      </c>
      <c r="AE17" s="302">
        <v>0.104</v>
      </c>
      <c r="AF17" s="131" t="s">
        <v>141</v>
      </c>
      <c r="AG17" s="302">
        <v>0.6</v>
      </c>
      <c r="AH17" s="300" t="s">
        <v>141</v>
      </c>
      <c r="AI17" s="160"/>
      <c r="AJ17" s="154"/>
      <c r="AK17" s="154"/>
      <c r="AL17" s="276"/>
      <c r="AM17" s="154"/>
      <c r="AN17" s="157"/>
    </row>
    <row r="18" spans="1:40" ht="95.25" customHeight="1" x14ac:dyDescent="0.25">
      <c r="A18" s="316" t="s">
        <v>247</v>
      </c>
      <c r="B18" s="167" t="s">
        <v>160</v>
      </c>
      <c r="C18" s="173" t="s">
        <v>289</v>
      </c>
      <c r="D18" s="173" t="s">
        <v>248</v>
      </c>
      <c r="E18" s="173" t="s">
        <v>249</v>
      </c>
      <c r="F18" s="173" t="s">
        <v>290</v>
      </c>
      <c r="G18" s="167" t="s">
        <v>43</v>
      </c>
      <c r="H18" s="167" t="s">
        <v>130</v>
      </c>
      <c r="I18" s="167" t="s">
        <v>45</v>
      </c>
      <c r="J18" s="176">
        <v>100</v>
      </c>
      <c r="K18" s="167" t="str">
        <f>IF(J18="","",IF(J18&lt;=2,"Muy baja",IF(AND(J18&gt;2,J18&lt;=24),"Baja",IF(AND(J18&gt;24,J18&lt;=500),"Media",IF(AND(J18&gt;500,J18&lt;=5000),"Alta",IF(J18&gt;5000,"Muy alta",""))))))</f>
        <v>Media</v>
      </c>
      <c r="L18" s="179">
        <f>IF(K18="","",IF(K18="Muy baja",20%,IF(K18="Baja",40%,IF(K18="Media",60%,IF(K18="Alta",80%,IF(K18="Muy Alta",100%,""))))))</f>
        <v>0.6</v>
      </c>
      <c r="M18" s="179" t="s">
        <v>42</v>
      </c>
      <c r="N18" s="204" t="s">
        <v>188</v>
      </c>
      <c r="O18" s="234">
        <f>MATCH(N18,Calculos!$U$2:$U$21,0)</f>
        <v>10</v>
      </c>
      <c r="P18" s="167" t="str">
        <f>LOOKUP(O18,Calculos!$V$2:$W$21)</f>
        <v>Catastrófico</v>
      </c>
      <c r="Q18" s="179">
        <f>IF(P18="","",IF(P18="Leve",20%,IF(P18="Menor",40%,IF(P18="Moderado",60%,IF(P18="Mayor",80%,IF(P18="Catastrófico",100%,""))))))</f>
        <v>1</v>
      </c>
      <c r="R18" s="176" t="str">
        <f>VLOOKUP(K18,Calculos!$AB$2:$AG$7,MATCH(Riesgos!P18,Calculos!$AB$2:$AG$2,0),FALSE)</f>
        <v>Extremo</v>
      </c>
      <c r="S18" s="55">
        <v>1</v>
      </c>
      <c r="T18" s="56" t="s">
        <v>291</v>
      </c>
      <c r="U18" s="57" t="str">
        <f>IF(V18="","",IF(V18="Preventivo","Probabilidad",IF(V18="Detectivo","Probabilidad",IF(V18="Correctivo","Impacto",""))))</f>
        <v>Probabilidad</v>
      </c>
      <c r="V18" s="58" t="s">
        <v>48</v>
      </c>
      <c r="W18" s="59">
        <f t="shared" ref="W18:W40" si="23">IF(V18="","",IF(V18="preventivo",25%,IF(V18="detectivo",15%,IF(V18="correctivo",10%,""))))</f>
        <v>0.25</v>
      </c>
      <c r="X18" s="58" t="s">
        <v>49</v>
      </c>
      <c r="Y18" s="59">
        <f t="shared" ref="Y18:Y40" si="24">IF(X18="","",IF(X18="Automático",25%,IF(X18="manual",15%,"")))</f>
        <v>0.25</v>
      </c>
      <c r="Z18" s="59">
        <f>W18+Y18</f>
        <v>0.5</v>
      </c>
      <c r="AA18" s="58" t="s">
        <v>50</v>
      </c>
      <c r="AB18" s="58" t="s">
        <v>51</v>
      </c>
      <c r="AC18" s="58" t="s">
        <v>52</v>
      </c>
      <c r="AD18" s="58" t="str">
        <f t="shared" si="19"/>
        <v>Baja</v>
      </c>
      <c r="AE18" s="60">
        <v>0.36</v>
      </c>
      <c r="AF18" s="58" t="str">
        <f>IF(AG18="","",IF(AG18&lt;=20%,"Leve",IF(AND(AG18&gt;20%,AG18&lt;=40%),"Menor",IF(AND(AG18&gt;40%,AG18&lt;=60%),"Moderado",IF(AND(AG18&gt;60%,AG18&lt;=80%),"Mayor",IF(AG18&gt;80%,"Catastrófico",""))))))</f>
        <v>Catastrófico</v>
      </c>
      <c r="AG18" s="60">
        <f>IF(V18="","",IF(V18="preventivo",Q18,IF(V18="detectivo",Q18,IF(V18="correctivo",Q18-(Q18*Z18),""))))</f>
        <v>1</v>
      </c>
      <c r="AH18" s="57" t="str">
        <f>VLOOKUP(AD18,Calculos!$AB$2:$AG$7,MATCH(Riesgos!AF18,Calculos!$AB$2:$AG$2,0),FALSE)</f>
        <v>Extremo</v>
      </c>
      <c r="AI18" s="192" t="s">
        <v>53</v>
      </c>
      <c r="AJ18" s="170" t="s">
        <v>293</v>
      </c>
      <c r="AK18" s="236" t="s">
        <v>250</v>
      </c>
      <c r="AL18" s="239">
        <v>45992</v>
      </c>
      <c r="AM18" s="173" t="s">
        <v>251</v>
      </c>
      <c r="AN18" s="204" t="s">
        <v>252</v>
      </c>
    </row>
    <row r="19" spans="1:40" ht="71.25" thickBot="1" x14ac:dyDescent="0.3">
      <c r="A19" s="323"/>
      <c r="B19" s="245"/>
      <c r="C19" s="246"/>
      <c r="D19" s="246"/>
      <c r="E19" s="246"/>
      <c r="F19" s="246"/>
      <c r="G19" s="245"/>
      <c r="H19" s="245"/>
      <c r="I19" s="245"/>
      <c r="J19" s="241"/>
      <c r="K19" s="245"/>
      <c r="L19" s="240"/>
      <c r="M19" s="240"/>
      <c r="N19" s="233"/>
      <c r="O19" s="235"/>
      <c r="P19" s="245"/>
      <c r="Q19" s="240"/>
      <c r="R19" s="241"/>
      <c r="S19" s="97">
        <v>2</v>
      </c>
      <c r="T19" s="98" t="s">
        <v>292</v>
      </c>
      <c r="U19" s="99" t="str">
        <f>IF(V19="","",IF(V19="Preventivo","Probabilidad",IF(V19="Detectivo","Probabilidad",IF(V19="Correctivo","Impacto",""))))</f>
        <v>Probabilidad</v>
      </c>
      <c r="V19" s="100" t="s">
        <v>48</v>
      </c>
      <c r="W19" s="101">
        <f t="shared" si="23"/>
        <v>0.25</v>
      </c>
      <c r="X19" s="100" t="s">
        <v>55</v>
      </c>
      <c r="Y19" s="101">
        <f t="shared" si="24"/>
        <v>0.15</v>
      </c>
      <c r="Z19" s="101">
        <f t="shared" ref="Z19" si="25">W19+Y19</f>
        <v>0.4</v>
      </c>
      <c r="AA19" s="100" t="s">
        <v>50</v>
      </c>
      <c r="AB19" s="100" t="s">
        <v>51</v>
      </c>
      <c r="AC19" s="100" t="s">
        <v>52</v>
      </c>
      <c r="AD19" s="100" t="s">
        <v>151</v>
      </c>
      <c r="AE19" s="102">
        <v>0.36</v>
      </c>
      <c r="AF19" s="100" t="str">
        <f t="shared" ref="AF19:AF32" si="26">IF(AG19="","",IF(AG19&lt;=20%,"Leve",IF(AND(AG19&gt;20%,AG19&lt;=40%),"Menor",IF(AND(AG19&gt;40%,AG19&lt;=60%),"Moderado",IF(AND(AG19&gt;60%,AG19&lt;=80%),"Mayor",IF(AG19&gt;80%,"Catastrófico",""))))))</f>
        <v>Catastrófico</v>
      </c>
      <c r="AG19" s="102">
        <f>IF(V19="","",IF(V19="preventivo",AG18,IF(V19="detectivo",AG18,IF(V19="correctivo",AG18-(AG18*Z19),""))))</f>
        <v>1</v>
      </c>
      <c r="AH19" s="99" t="str">
        <f>VLOOKUP(AD19,Calculos!$AB$2:$AG$7,MATCH(Riesgos!AF19,Calculos!$AB$2:$AG$2,0),FALSE)</f>
        <v>Extremo</v>
      </c>
      <c r="AI19" s="242"/>
      <c r="AJ19" s="243"/>
      <c r="AK19" s="244"/>
      <c r="AL19" s="245"/>
      <c r="AM19" s="246"/>
      <c r="AN19" s="233"/>
    </row>
    <row r="20" spans="1:40" ht="69.75" customHeight="1" x14ac:dyDescent="0.25">
      <c r="A20" s="316" t="s">
        <v>294</v>
      </c>
      <c r="B20" s="167" t="s">
        <v>160</v>
      </c>
      <c r="C20" s="173" t="s">
        <v>295</v>
      </c>
      <c r="D20" s="167" t="s">
        <v>296</v>
      </c>
      <c r="E20" s="70" t="s">
        <v>369</v>
      </c>
      <c r="F20" s="173" t="s">
        <v>297</v>
      </c>
      <c r="G20" s="167" t="s">
        <v>43</v>
      </c>
      <c r="H20" s="167" t="s">
        <v>61</v>
      </c>
      <c r="I20" s="167" t="s">
        <v>149</v>
      </c>
      <c r="J20" s="176">
        <v>30</v>
      </c>
      <c r="K20" s="255" t="s">
        <v>164</v>
      </c>
      <c r="L20" s="258">
        <v>0.6</v>
      </c>
      <c r="M20" s="179" t="s">
        <v>42</v>
      </c>
      <c r="N20" s="204" t="s">
        <v>188</v>
      </c>
      <c r="O20" s="235"/>
      <c r="P20" s="261" t="s">
        <v>143</v>
      </c>
      <c r="Q20" s="179">
        <v>1</v>
      </c>
      <c r="R20" s="264" t="s">
        <v>157</v>
      </c>
      <c r="S20" s="94">
        <v>1</v>
      </c>
      <c r="T20" s="56" t="s">
        <v>298</v>
      </c>
      <c r="U20" s="57" t="s">
        <v>6</v>
      </c>
      <c r="V20" s="58" t="s">
        <v>57</v>
      </c>
      <c r="W20" s="59">
        <v>0.1</v>
      </c>
      <c r="X20" s="58" t="s">
        <v>55</v>
      </c>
      <c r="Y20" s="59">
        <v>0.15</v>
      </c>
      <c r="Z20" s="59">
        <v>0.25</v>
      </c>
      <c r="AA20" s="58" t="s">
        <v>50</v>
      </c>
      <c r="AB20" s="58" t="s">
        <v>51</v>
      </c>
      <c r="AC20" s="58" t="s">
        <v>52</v>
      </c>
      <c r="AD20" s="58" t="s">
        <v>164</v>
      </c>
      <c r="AE20" s="60">
        <v>0.6</v>
      </c>
      <c r="AF20" s="58" t="s">
        <v>142</v>
      </c>
      <c r="AG20" s="60">
        <v>0.75</v>
      </c>
      <c r="AH20" s="108" t="s">
        <v>156</v>
      </c>
      <c r="AI20" s="289" t="s">
        <v>53</v>
      </c>
      <c r="AJ20" s="164" t="s">
        <v>307</v>
      </c>
      <c r="AK20" s="236" t="s">
        <v>308</v>
      </c>
      <c r="AL20" s="239">
        <v>46022</v>
      </c>
      <c r="AM20" s="167" t="s">
        <v>309</v>
      </c>
      <c r="AN20" s="204" t="s">
        <v>310</v>
      </c>
    </row>
    <row r="21" spans="1:40" ht="60" customHeight="1" x14ac:dyDescent="0.25">
      <c r="A21" s="318"/>
      <c r="B21" s="168"/>
      <c r="C21" s="174"/>
      <c r="D21" s="168"/>
      <c r="E21" s="76" t="s">
        <v>304</v>
      </c>
      <c r="F21" s="174"/>
      <c r="G21" s="168"/>
      <c r="H21" s="168"/>
      <c r="I21" s="168"/>
      <c r="J21" s="177"/>
      <c r="K21" s="256"/>
      <c r="L21" s="259"/>
      <c r="M21" s="180"/>
      <c r="N21" s="205"/>
      <c r="O21" s="235"/>
      <c r="P21" s="262"/>
      <c r="Q21" s="180"/>
      <c r="R21" s="265"/>
      <c r="S21" s="95">
        <v>2</v>
      </c>
      <c r="T21" s="5" t="s">
        <v>299</v>
      </c>
      <c r="U21" s="9" t="s">
        <v>122</v>
      </c>
      <c r="V21" s="62" t="s">
        <v>48</v>
      </c>
      <c r="W21" s="61">
        <v>0.25</v>
      </c>
      <c r="X21" s="62" t="s">
        <v>55</v>
      </c>
      <c r="Y21" s="61">
        <v>0.15</v>
      </c>
      <c r="Z21" s="61">
        <v>0.4</v>
      </c>
      <c r="AA21" s="62" t="s">
        <v>50</v>
      </c>
      <c r="AB21" s="62" t="s">
        <v>51</v>
      </c>
      <c r="AC21" s="62" t="s">
        <v>52</v>
      </c>
      <c r="AD21" s="62" t="s">
        <v>151</v>
      </c>
      <c r="AE21" s="63">
        <v>0.36</v>
      </c>
      <c r="AF21" s="62" t="s">
        <v>142</v>
      </c>
      <c r="AG21" s="63">
        <v>0.75</v>
      </c>
      <c r="AH21" s="109" t="s">
        <v>156</v>
      </c>
      <c r="AI21" s="290"/>
      <c r="AJ21" s="165"/>
      <c r="AK21" s="237"/>
      <c r="AL21" s="168"/>
      <c r="AM21" s="168"/>
      <c r="AN21" s="205"/>
    </row>
    <row r="22" spans="1:40" ht="60" customHeight="1" x14ac:dyDescent="0.25">
      <c r="A22" s="318"/>
      <c r="B22" s="168"/>
      <c r="C22" s="174"/>
      <c r="D22" s="168"/>
      <c r="E22" s="76" t="s">
        <v>305</v>
      </c>
      <c r="F22" s="174"/>
      <c r="G22" s="168"/>
      <c r="H22" s="168"/>
      <c r="I22" s="168"/>
      <c r="J22" s="177"/>
      <c r="K22" s="256"/>
      <c r="L22" s="259"/>
      <c r="M22" s="180"/>
      <c r="N22" s="205"/>
      <c r="O22" s="235"/>
      <c r="P22" s="262"/>
      <c r="Q22" s="180"/>
      <c r="R22" s="265"/>
      <c r="S22" s="95">
        <v>3</v>
      </c>
      <c r="T22" s="5" t="s">
        <v>300</v>
      </c>
      <c r="U22" s="9" t="s">
        <v>122</v>
      </c>
      <c r="V22" s="62" t="s">
        <v>48</v>
      </c>
      <c r="W22" s="61">
        <v>0.25</v>
      </c>
      <c r="X22" s="62" t="s">
        <v>55</v>
      </c>
      <c r="Y22" s="61">
        <v>0.15</v>
      </c>
      <c r="Z22" s="61">
        <v>0.4</v>
      </c>
      <c r="AA22" s="62" t="s">
        <v>50</v>
      </c>
      <c r="AB22" s="62" t="s">
        <v>51</v>
      </c>
      <c r="AC22" s="62" t="s">
        <v>52</v>
      </c>
      <c r="AD22" s="62" t="s">
        <v>151</v>
      </c>
      <c r="AE22" s="63">
        <v>0.216</v>
      </c>
      <c r="AF22" s="62" t="s">
        <v>142</v>
      </c>
      <c r="AG22" s="63">
        <v>0.75</v>
      </c>
      <c r="AH22" s="109" t="s">
        <v>156</v>
      </c>
      <c r="AI22" s="290"/>
      <c r="AJ22" s="165"/>
      <c r="AK22" s="237"/>
      <c r="AL22" s="168"/>
      <c r="AM22" s="168"/>
      <c r="AN22" s="205"/>
    </row>
    <row r="23" spans="1:40" ht="61.5" customHeight="1" x14ac:dyDescent="0.25">
      <c r="A23" s="318"/>
      <c r="B23" s="168"/>
      <c r="C23" s="174"/>
      <c r="D23" s="168"/>
      <c r="E23" s="76" t="s">
        <v>370</v>
      </c>
      <c r="F23" s="174"/>
      <c r="G23" s="168"/>
      <c r="H23" s="168"/>
      <c r="I23" s="168"/>
      <c r="J23" s="177"/>
      <c r="K23" s="256"/>
      <c r="L23" s="259"/>
      <c r="M23" s="180"/>
      <c r="N23" s="205"/>
      <c r="O23" s="235"/>
      <c r="P23" s="262"/>
      <c r="Q23" s="180"/>
      <c r="R23" s="265"/>
      <c r="S23" s="95">
        <v>4</v>
      </c>
      <c r="T23" s="5" t="s">
        <v>301</v>
      </c>
      <c r="U23" s="9" t="s">
        <v>122</v>
      </c>
      <c r="V23" s="62" t="s">
        <v>48</v>
      </c>
      <c r="W23" s="61">
        <v>0.25</v>
      </c>
      <c r="X23" s="62" t="s">
        <v>55</v>
      </c>
      <c r="Y23" s="61">
        <v>0.15</v>
      </c>
      <c r="Z23" s="61">
        <v>0.4</v>
      </c>
      <c r="AA23" s="62" t="s">
        <v>50</v>
      </c>
      <c r="AB23" s="62" t="s">
        <v>51</v>
      </c>
      <c r="AC23" s="62" t="s">
        <v>52</v>
      </c>
      <c r="AD23" s="62" t="s">
        <v>133</v>
      </c>
      <c r="AE23" s="63">
        <v>0.13</v>
      </c>
      <c r="AF23" s="62" t="s">
        <v>142</v>
      </c>
      <c r="AG23" s="63">
        <v>0.75</v>
      </c>
      <c r="AH23" s="109" t="s">
        <v>156</v>
      </c>
      <c r="AI23" s="290"/>
      <c r="AJ23" s="165"/>
      <c r="AK23" s="237"/>
      <c r="AL23" s="168"/>
      <c r="AM23" s="168"/>
      <c r="AN23" s="205"/>
    </row>
    <row r="24" spans="1:40" ht="74.25" customHeight="1" x14ac:dyDescent="0.25">
      <c r="A24" s="318"/>
      <c r="B24" s="168"/>
      <c r="C24" s="174"/>
      <c r="D24" s="168"/>
      <c r="E24" s="76" t="s">
        <v>371</v>
      </c>
      <c r="F24" s="174"/>
      <c r="G24" s="168"/>
      <c r="H24" s="168"/>
      <c r="I24" s="168"/>
      <c r="J24" s="177"/>
      <c r="K24" s="256"/>
      <c r="L24" s="259"/>
      <c r="M24" s="180"/>
      <c r="N24" s="205"/>
      <c r="O24" s="235"/>
      <c r="P24" s="262"/>
      <c r="Q24" s="180"/>
      <c r="R24" s="265"/>
      <c r="S24" s="95">
        <v>5</v>
      </c>
      <c r="T24" s="5" t="s">
        <v>302</v>
      </c>
      <c r="U24" s="9" t="s">
        <v>6</v>
      </c>
      <c r="V24" s="62" t="s">
        <v>57</v>
      </c>
      <c r="W24" s="61">
        <v>0.1</v>
      </c>
      <c r="X24" s="62" t="s">
        <v>55</v>
      </c>
      <c r="Y24" s="61">
        <v>0.15</v>
      </c>
      <c r="Z24" s="61">
        <v>0.25</v>
      </c>
      <c r="AA24" s="62" t="s">
        <v>50</v>
      </c>
      <c r="AB24" s="62" t="s">
        <v>51</v>
      </c>
      <c r="AC24" s="62" t="s">
        <v>52</v>
      </c>
      <c r="AD24" s="62" t="s">
        <v>133</v>
      </c>
      <c r="AE24" s="63">
        <v>0.13</v>
      </c>
      <c r="AF24" s="62" t="s">
        <v>141</v>
      </c>
      <c r="AG24" s="63">
        <v>0.56299999999999994</v>
      </c>
      <c r="AH24" s="109" t="s">
        <v>141</v>
      </c>
      <c r="AI24" s="290"/>
      <c r="AJ24" s="165"/>
      <c r="AK24" s="237"/>
      <c r="AL24" s="168"/>
      <c r="AM24" s="168"/>
      <c r="AN24" s="205"/>
    </row>
    <row r="25" spans="1:40" ht="77.25" customHeight="1" thickBot="1" x14ac:dyDescent="0.3">
      <c r="A25" s="319"/>
      <c r="B25" s="169"/>
      <c r="C25" s="175"/>
      <c r="D25" s="169"/>
      <c r="E25" s="72" t="s">
        <v>306</v>
      </c>
      <c r="F25" s="175"/>
      <c r="G25" s="169"/>
      <c r="H25" s="169"/>
      <c r="I25" s="169"/>
      <c r="J25" s="178"/>
      <c r="K25" s="257"/>
      <c r="L25" s="260"/>
      <c r="M25" s="181"/>
      <c r="N25" s="206"/>
      <c r="O25" s="235"/>
      <c r="P25" s="263"/>
      <c r="Q25" s="181"/>
      <c r="R25" s="266"/>
      <c r="S25" s="96">
        <v>6</v>
      </c>
      <c r="T25" s="68" t="s">
        <v>303</v>
      </c>
      <c r="U25" s="65" t="s">
        <v>6</v>
      </c>
      <c r="V25" s="67" t="s">
        <v>57</v>
      </c>
      <c r="W25" s="66">
        <v>0.1</v>
      </c>
      <c r="X25" s="67" t="s">
        <v>55</v>
      </c>
      <c r="Y25" s="66">
        <v>0.15</v>
      </c>
      <c r="Z25" s="66">
        <v>0.25</v>
      </c>
      <c r="AA25" s="67" t="s">
        <v>50</v>
      </c>
      <c r="AB25" s="67" t="s">
        <v>51</v>
      </c>
      <c r="AC25" s="67" t="s">
        <v>52</v>
      </c>
      <c r="AD25" s="67" t="s">
        <v>133</v>
      </c>
      <c r="AE25" s="85">
        <v>0.13</v>
      </c>
      <c r="AF25" s="67" t="s">
        <v>141</v>
      </c>
      <c r="AG25" s="85">
        <v>0.42199999999999999</v>
      </c>
      <c r="AH25" s="110" t="s">
        <v>141</v>
      </c>
      <c r="AI25" s="291"/>
      <c r="AJ25" s="166"/>
      <c r="AK25" s="238"/>
      <c r="AL25" s="169"/>
      <c r="AM25" s="169"/>
      <c r="AN25" s="206"/>
    </row>
    <row r="26" spans="1:40" ht="78" customHeight="1" x14ac:dyDescent="0.25">
      <c r="A26" s="321" t="s">
        <v>253</v>
      </c>
      <c r="B26" s="187" t="s">
        <v>160</v>
      </c>
      <c r="C26" s="186" t="s">
        <v>254</v>
      </c>
      <c r="D26" s="187" t="s">
        <v>311</v>
      </c>
      <c r="E26" s="153" t="s">
        <v>255</v>
      </c>
      <c r="F26" s="186" t="s">
        <v>312</v>
      </c>
      <c r="G26" s="162" t="s">
        <v>43</v>
      </c>
      <c r="H26" s="187" t="s">
        <v>61</v>
      </c>
      <c r="I26" s="187" t="s">
        <v>175</v>
      </c>
      <c r="J26" s="250">
        <v>24</v>
      </c>
      <c r="K26" s="250" t="str">
        <f>IF(J26="","",IF(J26&lt;=2,"Muy baja",IF(AND(J26&gt;2,J26&lt;=24),"Baja",IF(AND(J26&gt;24,J26&lt;=500),"Media",IF(AND(J26&gt;500,J26&lt;=5000),"Alta",IF(J26&gt;5000,"Muy alta",""))))))</f>
        <v>Baja</v>
      </c>
      <c r="L26" s="251">
        <f>IF(K26="","",IF(K26="Muy baja",20%,IF(K26="Baja",40%,IF(K26="Media",60%,IF(K26="Alta",80%,IF(K26="Muy Alta",100%,""))))))</f>
        <v>0.4</v>
      </c>
      <c r="M26" s="251" t="s">
        <v>42</v>
      </c>
      <c r="N26" s="187" t="s">
        <v>62</v>
      </c>
      <c r="O26" s="168"/>
      <c r="P26" s="187" t="s">
        <v>142</v>
      </c>
      <c r="Q26" s="251">
        <f>IF(P26="","",IF(P26="Leve",20%,IF(P26="Menor",40%,IF(P26="Moderado",60%,IF(P26="Mayor",80%,IF(P26="Catastrófico",100%,""))))))</f>
        <v>0.8</v>
      </c>
      <c r="R26" s="250" t="s">
        <v>170</v>
      </c>
      <c r="S26" s="80">
        <v>1</v>
      </c>
      <c r="T26" s="73" t="s">
        <v>256</v>
      </c>
      <c r="U26" s="81" t="str">
        <f t="shared" ref="U26:U28" si="27">IF(V26="","",IF(V26="Preventivo","Probabilidad",IF(V26="Detectivo","Probabilidad",IF(V26="Correctivo","Impacto",""))))</f>
        <v>Probabilidad</v>
      </c>
      <c r="V26" s="82" t="s">
        <v>48</v>
      </c>
      <c r="W26" s="83">
        <f t="shared" si="23"/>
        <v>0.25</v>
      </c>
      <c r="X26" s="82" t="s">
        <v>55</v>
      </c>
      <c r="Y26" s="83">
        <f t="shared" si="24"/>
        <v>0.15</v>
      </c>
      <c r="Z26" s="83">
        <f>W26+Y26</f>
        <v>0.4</v>
      </c>
      <c r="AA26" s="82" t="s">
        <v>56</v>
      </c>
      <c r="AB26" s="82" t="s">
        <v>51</v>
      </c>
      <c r="AC26" s="82" t="s">
        <v>257</v>
      </c>
      <c r="AD26" s="82" t="s">
        <v>151</v>
      </c>
      <c r="AE26" s="84">
        <v>0.24</v>
      </c>
      <c r="AF26" s="82" t="s">
        <v>142</v>
      </c>
      <c r="AG26" s="84">
        <v>0.8</v>
      </c>
      <c r="AH26" s="81" t="s">
        <v>156</v>
      </c>
      <c r="AI26" s="207" t="s">
        <v>53</v>
      </c>
      <c r="AJ26" s="73" t="s">
        <v>314</v>
      </c>
      <c r="AK26" s="107" t="s">
        <v>258</v>
      </c>
      <c r="AL26" s="106">
        <v>46022</v>
      </c>
      <c r="AM26" s="73" t="s">
        <v>259</v>
      </c>
      <c r="AN26" s="93" t="s">
        <v>260</v>
      </c>
    </row>
    <row r="27" spans="1:40" ht="105" x14ac:dyDescent="0.25">
      <c r="A27" s="321"/>
      <c r="B27" s="168"/>
      <c r="C27" s="174"/>
      <c r="D27" s="168"/>
      <c r="E27" s="153"/>
      <c r="F27" s="174"/>
      <c r="G27" s="162"/>
      <c r="H27" s="168"/>
      <c r="I27" s="168"/>
      <c r="J27" s="177"/>
      <c r="K27" s="177"/>
      <c r="L27" s="180"/>
      <c r="M27" s="180"/>
      <c r="N27" s="168"/>
      <c r="O27" s="168"/>
      <c r="P27" s="168"/>
      <c r="Q27" s="180"/>
      <c r="R27" s="177"/>
      <c r="S27" s="22">
        <v>2</v>
      </c>
      <c r="T27" s="5" t="s">
        <v>261</v>
      </c>
      <c r="U27" s="9" t="str">
        <f t="shared" si="27"/>
        <v>Probabilidad</v>
      </c>
      <c r="V27" s="62" t="s">
        <v>48</v>
      </c>
      <c r="W27" s="61">
        <f t="shared" si="23"/>
        <v>0.25</v>
      </c>
      <c r="X27" s="62" t="s">
        <v>55</v>
      </c>
      <c r="Y27" s="61">
        <f t="shared" si="24"/>
        <v>0.15</v>
      </c>
      <c r="Z27" s="61">
        <f t="shared" ref="Z27:Z28" si="28">W27+Y27</f>
        <v>0.4</v>
      </c>
      <c r="AA27" s="62" t="s">
        <v>56</v>
      </c>
      <c r="AB27" s="62" t="s">
        <v>51</v>
      </c>
      <c r="AC27" s="62" t="s">
        <v>52</v>
      </c>
      <c r="AD27" s="62" t="s">
        <v>133</v>
      </c>
      <c r="AE27" s="63">
        <v>0.14399999999999999</v>
      </c>
      <c r="AF27" s="62" t="s">
        <v>266</v>
      </c>
      <c r="AG27" s="63">
        <v>0.8</v>
      </c>
      <c r="AH27" s="9" t="s">
        <v>156</v>
      </c>
      <c r="AI27" s="193"/>
      <c r="AJ27" s="5" t="s">
        <v>315</v>
      </c>
      <c r="AK27" s="5" t="s">
        <v>258</v>
      </c>
      <c r="AL27" s="79">
        <v>46022</v>
      </c>
      <c r="AM27" s="5" t="s">
        <v>262</v>
      </c>
      <c r="AN27" s="77" t="s">
        <v>263</v>
      </c>
    </row>
    <row r="28" spans="1:40" ht="123" customHeight="1" thickBot="1" x14ac:dyDescent="0.3">
      <c r="A28" s="322"/>
      <c r="B28" s="169"/>
      <c r="C28" s="175"/>
      <c r="D28" s="169"/>
      <c r="E28" s="154"/>
      <c r="F28" s="175"/>
      <c r="G28" s="163"/>
      <c r="H28" s="169"/>
      <c r="I28" s="169"/>
      <c r="J28" s="178"/>
      <c r="K28" s="178"/>
      <c r="L28" s="181"/>
      <c r="M28" s="181"/>
      <c r="N28" s="169"/>
      <c r="O28" s="169"/>
      <c r="P28" s="169"/>
      <c r="Q28" s="181"/>
      <c r="R28" s="178"/>
      <c r="S28" s="64">
        <v>3</v>
      </c>
      <c r="T28" s="68" t="s">
        <v>313</v>
      </c>
      <c r="U28" s="65" t="str">
        <f t="shared" si="27"/>
        <v>Probabilidad</v>
      </c>
      <c r="V28" s="67" t="s">
        <v>48</v>
      </c>
      <c r="W28" s="66">
        <f t="shared" si="23"/>
        <v>0.25</v>
      </c>
      <c r="X28" s="67" t="s">
        <v>55</v>
      </c>
      <c r="Y28" s="66">
        <f t="shared" si="24"/>
        <v>0.15</v>
      </c>
      <c r="Z28" s="66">
        <f t="shared" si="28"/>
        <v>0.4</v>
      </c>
      <c r="AA28" s="67" t="s">
        <v>56</v>
      </c>
      <c r="AB28" s="67" t="s">
        <v>51</v>
      </c>
      <c r="AC28" s="67" t="s">
        <v>52</v>
      </c>
      <c r="AD28" s="67" t="s">
        <v>133</v>
      </c>
      <c r="AE28" s="85">
        <v>8.6399999999999991E-2</v>
      </c>
      <c r="AF28" s="67" t="str">
        <f t="shared" si="26"/>
        <v>Mayor</v>
      </c>
      <c r="AG28" s="85">
        <v>0.8</v>
      </c>
      <c r="AH28" s="65" t="s">
        <v>156</v>
      </c>
      <c r="AI28" s="194"/>
      <c r="AJ28" s="68" t="s">
        <v>316</v>
      </c>
      <c r="AK28" s="105" t="s">
        <v>258</v>
      </c>
      <c r="AL28" s="106">
        <v>46022</v>
      </c>
      <c r="AM28" s="68" t="s">
        <v>264</v>
      </c>
      <c r="AN28" s="78" t="s">
        <v>265</v>
      </c>
    </row>
    <row r="29" spans="1:40" ht="144" customHeight="1" thickBot="1" x14ac:dyDescent="0.3">
      <c r="A29" s="324" t="s">
        <v>344</v>
      </c>
      <c r="B29" s="112" t="s">
        <v>160</v>
      </c>
      <c r="C29" s="113" t="s">
        <v>345</v>
      </c>
      <c r="D29" s="112" t="s">
        <v>346</v>
      </c>
      <c r="E29" s="113" t="s">
        <v>347</v>
      </c>
      <c r="F29" s="113" t="s">
        <v>348</v>
      </c>
      <c r="G29" s="112" t="s">
        <v>43</v>
      </c>
      <c r="H29" s="112" t="s">
        <v>130</v>
      </c>
      <c r="I29" s="112" t="s">
        <v>45</v>
      </c>
      <c r="J29" s="114">
        <v>365</v>
      </c>
      <c r="K29" s="114" t="s">
        <v>164</v>
      </c>
      <c r="L29" s="115">
        <v>0.6</v>
      </c>
      <c r="M29" s="115" t="s">
        <v>123</v>
      </c>
      <c r="N29" s="54" t="s">
        <v>178</v>
      </c>
      <c r="O29" s="116"/>
      <c r="P29" s="112" t="s">
        <v>142</v>
      </c>
      <c r="Q29" s="115">
        <f>IF(P29="","",IF(P29="Leve",20%,IF(P29="Menor",40%,IF(P29="Moderado",60%,IF(P29="Mayor",80%,IF(P29="Catastrófico",100%,""))))))</f>
        <v>0.8</v>
      </c>
      <c r="R29" s="114" t="s">
        <v>170</v>
      </c>
      <c r="S29" s="117">
        <v>1</v>
      </c>
      <c r="T29" s="127" t="s">
        <v>349</v>
      </c>
      <c r="U29" s="118" t="s">
        <v>122</v>
      </c>
      <c r="V29" s="119" t="s">
        <v>48</v>
      </c>
      <c r="W29" s="120">
        <f t="shared" si="23"/>
        <v>0.25</v>
      </c>
      <c r="X29" s="119" t="s">
        <v>55</v>
      </c>
      <c r="Y29" s="120">
        <f t="shared" si="24"/>
        <v>0.15</v>
      </c>
      <c r="Z29" s="120">
        <f t="shared" ref="Z29" si="29">W29+Y29</f>
        <v>0.4</v>
      </c>
      <c r="AA29" s="119" t="s">
        <v>50</v>
      </c>
      <c r="AB29" s="119" t="s">
        <v>51</v>
      </c>
      <c r="AC29" s="119" t="s">
        <v>52</v>
      </c>
      <c r="AD29" s="119" t="s">
        <v>151</v>
      </c>
      <c r="AE29" s="121">
        <v>0.36</v>
      </c>
      <c r="AF29" s="119" t="s">
        <v>266</v>
      </c>
      <c r="AG29" s="121">
        <v>0.8</v>
      </c>
      <c r="AH29" s="118" t="s">
        <v>156</v>
      </c>
      <c r="AI29" s="119" t="s">
        <v>53</v>
      </c>
      <c r="AJ29" s="122" t="s">
        <v>350</v>
      </c>
      <c r="AK29" s="112" t="s">
        <v>351</v>
      </c>
      <c r="AL29" s="128" t="s">
        <v>352</v>
      </c>
      <c r="AM29" s="129" t="s">
        <v>353</v>
      </c>
      <c r="AN29" s="130" t="s">
        <v>354</v>
      </c>
    </row>
    <row r="30" spans="1:40" ht="191.25" customHeight="1" x14ac:dyDescent="0.25">
      <c r="A30" s="317" t="s">
        <v>327</v>
      </c>
      <c r="B30" s="187" t="s">
        <v>42</v>
      </c>
      <c r="C30" s="186" t="s">
        <v>317</v>
      </c>
      <c r="D30" s="187" t="s">
        <v>318</v>
      </c>
      <c r="E30" s="186" t="s">
        <v>319</v>
      </c>
      <c r="F30" s="186" t="s">
        <v>320</v>
      </c>
      <c r="G30" s="187" t="s">
        <v>43</v>
      </c>
      <c r="H30" s="187" t="s">
        <v>61</v>
      </c>
      <c r="I30" s="187" t="s">
        <v>45</v>
      </c>
      <c r="J30" s="250">
        <v>365</v>
      </c>
      <c r="K30" s="250" t="str">
        <f t="shared" ref="K30" si="30">IF(J30="","",IF(J30&lt;=2,"Muy baja",IF(AND(J30&gt;2,J30&lt;=24),"Baja",IF(AND(J30&gt;24,J30&lt;=500),"Media",IF(AND(J30&gt;500,J30&lt;=5000),"Alta",IF(J30&gt;5000,"Muy alta",""))))))</f>
        <v>Media</v>
      </c>
      <c r="L30" s="251">
        <f t="shared" ref="L30" si="31">IF(K30="","",IF(K30="Muy baja",20%,IF(K30="Baja",40%,IF(K30="Media",60%,IF(K30="Alta",80%,IF(K30="Muy Alta",100%,""))))))</f>
        <v>0.6</v>
      </c>
      <c r="M30" s="251" t="s">
        <v>42</v>
      </c>
      <c r="N30" s="280" t="s">
        <v>62</v>
      </c>
      <c r="O30" s="286">
        <f>MATCH(N30,[2]Calculos!$U$2:$U$21,0)</f>
        <v>9</v>
      </c>
      <c r="P30" s="187" t="str">
        <f>LOOKUP(O30,[2]Calculos!$V$2:$W$21)</f>
        <v>Mayor</v>
      </c>
      <c r="Q30" s="251">
        <f t="shared" ref="Q30" si="32">IF(P30="","",IF(P30="Leve",20%,IF(P30="Menor",40%,IF(P30="Moderado",60%,IF(P30="Mayor",80%,IF(P30="Catastrófico",100%,""))))))</f>
        <v>0.8</v>
      </c>
      <c r="R30" s="252" t="s">
        <v>170</v>
      </c>
      <c r="S30" s="80">
        <v>1</v>
      </c>
      <c r="T30" s="104" t="s">
        <v>321</v>
      </c>
      <c r="U30" s="81" t="str">
        <f>IF(V30="","",IF(V30="Preventivo","Probabilidad",IF(V30="Detectivo","Probabilidad",IF(V30="Correctivo","Impacto",""))))</f>
        <v>Probabilidad</v>
      </c>
      <c r="V30" s="82" t="s">
        <v>48</v>
      </c>
      <c r="W30" s="83">
        <f t="shared" si="23"/>
        <v>0.25</v>
      </c>
      <c r="X30" s="82" t="s">
        <v>55</v>
      </c>
      <c r="Y30" s="83">
        <f t="shared" si="24"/>
        <v>0.15</v>
      </c>
      <c r="Z30" s="83">
        <f>W30+Y30</f>
        <v>0.4</v>
      </c>
      <c r="AA30" s="82" t="s">
        <v>50</v>
      </c>
      <c r="AB30" s="82" t="s">
        <v>51</v>
      </c>
      <c r="AC30" s="82" t="s">
        <v>52</v>
      </c>
      <c r="AD30" s="82" t="s">
        <v>151</v>
      </c>
      <c r="AE30" s="84">
        <v>0.36</v>
      </c>
      <c r="AF30" s="82" t="str">
        <f t="shared" si="26"/>
        <v>Mayor</v>
      </c>
      <c r="AG30" s="84">
        <v>0.8</v>
      </c>
      <c r="AH30" s="81" t="s">
        <v>156</v>
      </c>
      <c r="AI30" s="207" t="s">
        <v>53</v>
      </c>
      <c r="AJ30" s="271" t="s">
        <v>324</v>
      </c>
      <c r="AK30" s="272" t="s">
        <v>268</v>
      </c>
      <c r="AL30" s="275">
        <v>46016</v>
      </c>
      <c r="AM30" s="186" t="s">
        <v>325</v>
      </c>
      <c r="AN30" s="277" t="s">
        <v>326</v>
      </c>
    </row>
    <row r="31" spans="1:40" ht="195" x14ac:dyDescent="0.25">
      <c r="A31" s="318"/>
      <c r="B31" s="168"/>
      <c r="C31" s="174"/>
      <c r="D31" s="168"/>
      <c r="E31" s="174"/>
      <c r="F31" s="174"/>
      <c r="G31" s="168"/>
      <c r="H31" s="168"/>
      <c r="I31" s="168"/>
      <c r="J31" s="177"/>
      <c r="K31" s="177"/>
      <c r="L31" s="180"/>
      <c r="M31" s="180"/>
      <c r="N31" s="205"/>
      <c r="O31" s="235"/>
      <c r="P31" s="168"/>
      <c r="Q31" s="180"/>
      <c r="R31" s="253"/>
      <c r="S31" s="22">
        <v>2</v>
      </c>
      <c r="T31" s="76" t="s">
        <v>322</v>
      </c>
      <c r="U31" s="9" t="s">
        <v>122</v>
      </c>
      <c r="V31" s="62" t="s">
        <v>48</v>
      </c>
      <c r="W31" s="61">
        <f t="shared" si="23"/>
        <v>0.25</v>
      </c>
      <c r="X31" s="62" t="s">
        <v>55</v>
      </c>
      <c r="Y31" s="61">
        <f t="shared" si="24"/>
        <v>0.15</v>
      </c>
      <c r="Z31" s="61">
        <f t="shared" ref="Z31:Z36" si="33">W31+Y31</f>
        <v>0.4</v>
      </c>
      <c r="AA31" s="62" t="s">
        <v>50</v>
      </c>
      <c r="AB31" s="62" t="s">
        <v>51</v>
      </c>
      <c r="AC31" s="62" t="s">
        <v>52</v>
      </c>
      <c r="AD31" s="62" t="str">
        <f t="shared" ref="AD31:AD32" si="34">IF(AE31="","",IF(AE31&lt;=20%,"Muy baja",IF(AND(AE31&gt;20%,AE31&lt;=40%),"Baja",IF(AND(AE31&gt;40%,AE31&lt;=60%),"Media",IF(AND(AE31&gt;60%,AE31&lt;=80%),"Alta",IF(AE31&gt;80%,"Muy alta",""))))))</f>
        <v>Baja</v>
      </c>
      <c r="AE31" s="63">
        <v>0.216</v>
      </c>
      <c r="AF31" s="62" t="str">
        <f t="shared" si="26"/>
        <v>Mayor</v>
      </c>
      <c r="AG31" s="63">
        <v>0.8</v>
      </c>
      <c r="AH31" s="9" t="s">
        <v>156</v>
      </c>
      <c r="AI31" s="193"/>
      <c r="AJ31" s="196"/>
      <c r="AK31" s="273"/>
      <c r="AL31" s="275"/>
      <c r="AM31" s="174"/>
      <c r="AN31" s="278"/>
    </row>
    <row r="32" spans="1:40" ht="120.75" thickBot="1" x14ac:dyDescent="0.3">
      <c r="A32" s="323"/>
      <c r="B32" s="245"/>
      <c r="C32" s="246"/>
      <c r="D32" s="245"/>
      <c r="E32" s="246"/>
      <c r="F32" s="246"/>
      <c r="G32" s="245"/>
      <c r="H32" s="245"/>
      <c r="I32" s="245"/>
      <c r="J32" s="241"/>
      <c r="K32" s="241"/>
      <c r="L32" s="240"/>
      <c r="M32" s="240"/>
      <c r="N32" s="206"/>
      <c r="O32" s="235"/>
      <c r="P32" s="169"/>
      <c r="Q32" s="181"/>
      <c r="R32" s="254"/>
      <c r="S32" s="64">
        <v>3</v>
      </c>
      <c r="T32" s="72" t="s">
        <v>323</v>
      </c>
      <c r="U32" s="65" t="str">
        <f t="shared" ref="U32:U37" si="35">IF(V32="","",IF(V32="Preventivo","Probabilidad",IF(V32="Detectivo","Probabilidad",IF(V32="Correctivo","Impacto",""))))</f>
        <v>Probabilidad</v>
      </c>
      <c r="V32" s="67" t="s">
        <v>63</v>
      </c>
      <c r="W32" s="66">
        <f t="shared" si="23"/>
        <v>0.15</v>
      </c>
      <c r="X32" s="67" t="s">
        <v>55</v>
      </c>
      <c r="Y32" s="66">
        <f t="shared" si="24"/>
        <v>0.15</v>
      </c>
      <c r="Z32" s="66">
        <f t="shared" si="33"/>
        <v>0.3</v>
      </c>
      <c r="AA32" s="67" t="s">
        <v>50</v>
      </c>
      <c r="AB32" s="67" t="s">
        <v>267</v>
      </c>
      <c r="AC32" s="67" t="s">
        <v>52</v>
      </c>
      <c r="AD32" s="67" t="str">
        <f t="shared" si="34"/>
        <v>Muy baja</v>
      </c>
      <c r="AE32" s="85">
        <v>0.1512</v>
      </c>
      <c r="AF32" s="67" t="str">
        <f t="shared" si="26"/>
        <v>Mayor</v>
      </c>
      <c r="AG32" s="85">
        <v>0.8</v>
      </c>
      <c r="AH32" s="65" t="s">
        <v>156</v>
      </c>
      <c r="AI32" s="194"/>
      <c r="AJ32" s="197"/>
      <c r="AK32" s="274"/>
      <c r="AL32" s="276"/>
      <c r="AM32" s="175"/>
      <c r="AN32" s="279"/>
    </row>
    <row r="33" spans="1:40" ht="64.5" customHeight="1" x14ac:dyDescent="0.25">
      <c r="A33" s="316" t="s">
        <v>269</v>
      </c>
      <c r="B33" s="167" t="s">
        <v>42</v>
      </c>
      <c r="C33" s="173" t="s">
        <v>328</v>
      </c>
      <c r="D33" s="173" t="s">
        <v>270</v>
      </c>
      <c r="E33" s="173" t="s">
        <v>271</v>
      </c>
      <c r="F33" s="173" t="s">
        <v>329</v>
      </c>
      <c r="G33" s="167" t="s">
        <v>43</v>
      </c>
      <c r="H33" s="167" t="s">
        <v>130</v>
      </c>
      <c r="I33" s="167" t="s">
        <v>45</v>
      </c>
      <c r="J33" s="231">
        <v>2000</v>
      </c>
      <c r="K33" s="268" t="str">
        <f>IF(J33="","",IF(J33&lt;=2,"Muy baja",IF(AND(J33&gt;2,J33&lt;=24),"Baja",IF(AND(J33&gt;24,J33&lt;=500),"Media",IF(AND(J33&gt;500,J33&lt;=5000),"Alta",IF(J33&gt;5000,"Muy alta",""))))))</f>
        <v>Alta</v>
      </c>
      <c r="L33" s="179">
        <f>IF(K33="","",IF(K33="Muy baja",20%,IF(K33="Baja",40%,IF(K33="Media",60%,IF(K33="Alta",80%,IF(K33="Muy Alta",100%,""))))))</f>
        <v>0.8</v>
      </c>
      <c r="M33" s="247" t="s">
        <v>42</v>
      </c>
      <c r="N33" s="167" t="s">
        <v>167</v>
      </c>
      <c r="O33" s="235"/>
      <c r="P33" s="167" t="s">
        <v>141</v>
      </c>
      <c r="Q33" s="179">
        <f>IF(P33="","",IF(P33="Leve",20%,IF(P33="Menor",40%,IF(P33="Moderado",60%,IF(P33="Mayor",80%,IF(P33="Catastrófico",100%,""))))))</f>
        <v>0.6</v>
      </c>
      <c r="R33" s="176" t="s">
        <v>156</v>
      </c>
      <c r="S33" s="55">
        <v>1</v>
      </c>
      <c r="T33" s="70" t="s">
        <v>330</v>
      </c>
      <c r="U33" s="57" t="str">
        <f t="shared" si="35"/>
        <v>Probabilidad</v>
      </c>
      <c r="V33" s="58" t="s">
        <v>48</v>
      </c>
      <c r="W33" s="59">
        <f t="shared" si="23"/>
        <v>0.25</v>
      </c>
      <c r="X33" s="58" t="s">
        <v>49</v>
      </c>
      <c r="Y33" s="59">
        <f t="shared" si="24"/>
        <v>0.25</v>
      </c>
      <c r="Z33" s="59">
        <f t="shared" si="33"/>
        <v>0.5</v>
      </c>
      <c r="AA33" s="58" t="s">
        <v>50</v>
      </c>
      <c r="AB33" s="58" t="s">
        <v>51</v>
      </c>
      <c r="AC33" s="58" t="s">
        <v>52</v>
      </c>
      <c r="AD33" s="58" t="str">
        <f>IF(AE33="","",IF(AE33&lt;=20%,"Muy baja",IF(AND(AE33&gt;20%,AE33&lt;=40%),"Baja",IF(AND(AE33&gt;40%,AE33&lt;=60%),"Media",IF(AND(AE33&gt;60%,AE33&lt;=80%),"Alta",IF(AE33&gt;80%,"Muy alta",""))))))</f>
        <v>Baja</v>
      </c>
      <c r="AE33" s="60">
        <v>0.4</v>
      </c>
      <c r="AF33" s="58" t="str">
        <f>IF(AG33="","",IF(AG33&lt;=20%,"Leve",IF(AND(AG33&gt;20%,AG33&lt;=40%),"Menor",IF(AND(AG33&gt;40%,AG33&lt;=60%),"Moderado",IF(AND(AG33&gt;60%,AG33&lt;=80%),"Mayor",IF(AG33&gt;80%,"Catastrófico",""))))))</f>
        <v>Moderado</v>
      </c>
      <c r="AG33" s="60">
        <v>0.6</v>
      </c>
      <c r="AH33" s="57" t="s">
        <v>141</v>
      </c>
      <c r="AI33" s="192" t="s">
        <v>53</v>
      </c>
      <c r="AJ33" s="170" t="s">
        <v>334</v>
      </c>
      <c r="AK33" s="283" t="s">
        <v>272</v>
      </c>
      <c r="AL33" s="236" t="s">
        <v>335</v>
      </c>
      <c r="AM33" s="170" t="s">
        <v>336</v>
      </c>
      <c r="AN33" s="204" t="s">
        <v>273</v>
      </c>
    </row>
    <row r="34" spans="1:40" ht="70.5" x14ac:dyDescent="0.25">
      <c r="A34" s="318"/>
      <c r="B34" s="168"/>
      <c r="C34" s="174"/>
      <c r="D34" s="174"/>
      <c r="E34" s="174"/>
      <c r="F34" s="174"/>
      <c r="G34" s="168"/>
      <c r="H34" s="168"/>
      <c r="I34" s="168"/>
      <c r="J34" s="232"/>
      <c r="K34" s="269"/>
      <c r="L34" s="180"/>
      <c r="M34" s="248"/>
      <c r="N34" s="168"/>
      <c r="O34" s="235"/>
      <c r="P34" s="168"/>
      <c r="Q34" s="180"/>
      <c r="R34" s="177"/>
      <c r="S34" s="22">
        <v>2</v>
      </c>
      <c r="T34" s="76" t="s">
        <v>331</v>
      </c>
      <c r="U34" s="9" t="str">
        <f t="shared" si="35"/>
        <v>Probabilidad</v>
      </c>
      <c r="V34" s="62" t="s">
        <v>48</v>
      </c>
      <c r="W34" s="61">
        <f t="shared" si="23"/>
        <v>0.25</v>
      </c>
      <c r="X34" s="62" t="s">
        <v>49</v>
      </c>
      <c r="Y34" s="61">
        <f t="shared" si="24"/>
        <v>0.25</v>
      </c>
      <c r="Z34" s="61">
        <f t="shared" si="33"/>
        <v>0.5</v>
      </c>
      <c r="AA34" s="62" t="s">
        <v>50</v>
      </c>
      <c r="AB34" s="62" t="s">
        <v>51</v>
      </c>
      <c r="AC34" s="62" t="s">
        <v>52</v>
      </c>
      <c r="AD34" s="62" t="str">
        <f t="shared" ref="AD34:AD36" si="36">IF(AE34="","",IF(AE34&lt;=20%,"Muy baja",IF(AND(AE34&gt;20%,AE34&lt;=40%),"Baja",IF(AND(AE34&gt;40%,AE34&lt;=60%),"Media",IF(AND(AE34&gt;60%,AE34&lt;=80%),"Alta",IF(AE34&gt;80%,"Muy alta",""))))))</f>
        <v>Muy baja</v>
      </c>
      <c r="AE34" s="63">
        <v>0.2</v>
      </c>
      <c r="AF34" s="62" t="str">
        <f t="shared" ref="AF34:AF36" si="37">IF(AG34="","",IF(AG34&lt;=20%,"Leve",IF(AND(AG34&gt;20%,AG34&lt;=40%),"Menor",IF(AND(AG34&gt;40%,AG34&lt;=60%),"Moderado",IF(AND(AG34&gt;60%,AG34&lt;=80%),"Mayor",IF(AG34&gt;80%,"Catastrófico",""))))))</f>
        <v>Moderado</v>
      </c>
      <c r="AG34" s="63">
        <v>0.6</v>
      </c>
      <c r="AH34" s="9" t="s">
        <v>141</v>
      </c>
      <c r="AI34" s="193"/>
      <c r="AJ34" s="281"/>
      <c r="AK34" s="284"/>
      <c r="AL34" s="237"/>
      <c r="AM34" s="281"/>
      <c r="AN34" s="205"/>
    </row>
    <row r="35" spans="1:40" ht="53.25" customHeight="1" x14ac:dyDescent="0.25">
      <c r="A35" s="318"/>
      <c r="B35" s="168"/>
      <c r="C35" s="174"/>
      <c r="D35" s="174"/>
      <c r="E35" s="174"/>
      <c r="F35" s="174"/>
      <c r="G35" s="168"/>
      <c r="H35" s="168"/>
      <c r="I35" s="168"/>
      <c r="J35" s="232"/>
      <c r="K35" s="269"/>
      <c r="L35" s="180"/>
      <c r="M35" s="248"/>
      <c r="N35" s="168"/>
      <c r="O35" s="235"/>
      <c r="P35" s="168"/>
      <c r="Q35" s="180"/>
      <c r="R35" s="177"/>
      <c r="S35" s="22">
        <v>3</v>
      </c>
      <c r="T35" s="76" t="s">
        <v>332</v>
      </c>
      <c r="U35" s="9" t="str">
        <f t="shared" si="35"/>
        <v>Probabilidad</v>
      </c>
      <c r="V35" s="62" t="s">
        <v>48</v>
      </c>
      <c r="W35" s="61">
        <f t="shared" si="23"/>
        <v>0.25</v>
      </c>
      <c r="X35" s="62" t="s">
        <v>55</v>
      </c>
      <c r="Y35" s="61">
        <f t="shared" si="24"/>
        <v>0.15</v>
      </c>
      <c r="Z35" s="61">
        <f t="shared" si="33"/>
        <v>0.4</v>
      </c>
      <c r="AA35" s="62" t="s">
        <v>50</v>
      </c>
      <c r="AB35" s="62" t="s">
        <v>51</v>
      </c>
      <c r="AC35" s="62" t="s">
        <v>52</v>
      </c>
      <c r="AD35" s="62" t="str">
        <f t="shared" si="36"/>
        <v>Muy baja</v>
      </c>
      <c r="AE35" s="63">
        <v>0.12</v>
      </c>
      <c r="AF35" s="62" t="str">
        <f t="shared" si="37"/>
        <v>Moderado</v>
      </c>
      <c r="AG35" s="63">
        <v>0.6</v>
      </c>
      <c r="AH35" s="9" t="s">
        <v>141</v>
      </c>
      <c r="AI35" s="193"/>
      <c r="AJ35" s="281"/>
      <c r="AK35" s="284"/>
      <c r="AL35" s="237"/>
      <c r="AM35" s="281"/>
      <c r="AN35" s="205"/>
    </row>
    <row r="36" spans="1:40" ht="51" customHeight="1" thickBot="1" x14ac:dyDescent="0.3">
      <c r="A36" s="323"/>
      <c r="B36" s="245"/>
      <c r="C36" s="246"/>
      <c r="D36" s="246"/>
      <c r="E36" s="246"/>
      <c r="F36" s="246"/>
      <c r="G36" s="245"/>
      <c r="H36" s="245"/>
      <c r="I36" s="245"/>
      <c r="J36" s="267"/>
      <c r="K36" s="270"/>
      <c r="L36" s="181"/>
      <c r="M36" s="249"/>
      <c r="N36" s="169"/>
      <c r="O36" s="287"/>
      <c r="P36" s="169"/>
      <c r="Q36" s="240"/>
      <c r="R36" s="241"/>
      <c r="S36" s="97">
        <v>4</v>
      </c>
      <c r="T36" s="103" t="s">
        <v>333</v>
      </c>
      <c r="U36" s="99" t="str">
        <f t="shared" si="35"/>
        <v>Probabilidad</v>
      </c>
      <c r="V36" s="100" t="s">
        <v>48</v>
      </c>
      <c r="W36" s="101">
        <f t="shared" si="23"/>
        <v>0.25</v>
      </c>
      <c r="X36" s="100" t="s">
        <v>55</v>
      </c>
      <c r="Y36" s="101">
        <f t="shared" si="24"/>
        <v>0.15</v>
      </c>
      <c r="Z36" s="101">
        <f t="shared" si="33"/>
        <v>0.4</v>
      </c>
      <c r="AA36" s="100" t="s">
        <v>50</v>
      </c>
      <c r="AB36" s="100" t="s">
        <v>51</v>
      </c>
      <c r="AC36" s="100" t="s">
        <v>52</v>
      </c>
      <c r="AD36" s="100" t="str">
        <f t="shared" si="36"/>
        <v>Muy baja</v>
      </c>
      <c r="AE36" s="102">
        <v>7.1999999999999995E-2</v>
      </c>
      <c r="AF36" s="100" t="str">
        <f t="shared" si="37"/>
        <v>Moderado</v>
      </c>
      <c r="AG36" s="102">
        <v>0.6</v>
      </c>
      <c r="AH36" s="99" t="s">
        <v>141</v>
      </c>
      <c r="AI36" s="242"/>
      <c r="AJ36" s="282"/>
      <c r="AK36" s="285"/>
      <c r="AL36" s="244"/>
      <c r="AM36" s="282"/>
      <c r="AN36" s="233"/>
    </row>
    <row r="37" spans="1:40" ht="63.75" customHeight="1" thickBot="1" x14ac:dyDescent="0.3">
      <c r="A37" s="325" t="s">
        <v>355</v>
      </c>
      <c r="B37" s="161" t="s">
        <v>160</v>
      </c>
      <c r="C37" s="164" t="s">
        <v>356</v>
      </c>
      <c r="D37" s="167" t="s">
        <v>357</v>
      </c>
      <c r="E37" s="170" t="s">
        <v>358</v>
      </c>
      <c r="F37" s="167" t="s">
        <v>359</v>
      </c>
      <c r="G37" s="134" t="s">
        <v>101</v>
      </c>
      <c r="H37" s="134" t="s">
        <v>360</v>
      </c>
      <c r="I37" s="134" t="s">
        <v>162</v>
      </c>
      <c r="J37" s="137">
        <v>2</v>
      </c>
      <c r="K37" s="140" t="str">
        <f t="shared" ref="K37" si="38">IF(J37="","",IF(J37&lt;=2,"Muy baja",IF(AND(J37&gt;2,J37&lt;=24),"Baja",IF(AND(J37&gt;24,J37&lt;=500),"Media",IF(AND(J37&gt;500,J37&lt;=5000),"Alta",IF(J37&gt;5000,"Muy alta",""))))))</f>
        <v>Muy baja</v>
      </c>
      <c r="L37" s="143">
        <f t="shared" ref="L37" si="39">IF(K37="","",IF(K37="Muy baja",20%,IF(K37="Baja",40%,IF(K37="Media",60%,IF(K37="Alta",80%,IF(K37="Muy Alta",100%,""))))))</f>
        <v>0.2</v>
      </c>
      <c r="M37" s="143" t="s">
        <v>123</v>
      </c>
      <c r="N37" s="134" t="s">
        <v>178</v>
      </c>
      <c r="O37" s="133">
        <f>MATCH(N37,[2]Calculos!$U$2:$U$21,0)</f>
        <v>4</v>
      </c>
      <c r="P37" s="134" t="str">
        <f>LOOKUP(O37,[2]Calculos!$V$2:$W$21)</f>
        <v>Mayor</v>
      </c>
      <c r="Q37" s="143">
        <f t="shared" ref="Q37" si="40">IF(P37="","",IF(P37="Leve",20%,IF(P37="Menor",40%,IF(P37="Moderado",60%,IF(P37="Mayor",80%,IF(P37="Catastrófico",100%,""))))))</f>
        <v>0.8</v>
      </c>
      <c r="R37" s="146" t="s">
        <v>170</v>
      </c>
      <c r="S37" s="55">
        <v>1</v>
      </c>
      <c r="T37" s="56" t="s">
        <v>367</v>
      </c>
      <c r="U37" s="57" t="str">
        <f t="shared" si="35"/>
        <v>Probabilidad</v>
      </c>
      <c r="V37" s="58" t="s">
        <v>48</v>
      </c>
      <c r="W37" s="59">
        <f t="shared" si="23"/>
        <v>0.25</v>
      </c>
      <c r="X37" s="58" t="s">
        <v>55</v>
      </c>
      <c r="Y37" s="59">
        <f t="shared" si="24"/>
        <v>0.15</v>
      </c>
      <c r="Z37" s="59">
        <f>W37+Y37</f>
        <v>0.4</v>
      </c>
      <c r="AA37" s="58" t="s">
        <v>50</v>
      </c>
      <c r="AB37" s="58" t="s">
        <v>267</v>
      </c>
      <c r="AC37" s="58" t="s">
        <v>52</v>
      </c>
      <c r="AD37" s="58" t="str">
        <f>IF(AE37="","",IF(AE37&lt;=20%,"Muy baja",IF(AND(AE37&gt;20%,AE37&lt;=40%),"Baja",IF(AND(AE37&gt;40%,AE37&lt;=60%),"Media",IF(AND(AE37&gt;60%,AE37&lt;=80%),"Alta",IF(AE37&gt;80%,"Muy alta",""))))))</f>
        <v>Muy baja</v>
      </c>
      <c r="AE37" s="60">
        <v>0.12</v>
      </c>
      <c r="AF37" s="58" t="str">
        <f>IF(AG37="","",IF(AG37&lt;=20%,"Leve",IF(AND(AG37&gt;20%,AG37&lt;=40%),"Menor",IF(AND(AG37&gt;40%,AG37&lt;=60%),"Moderado",IF(AND(AG37&gt;60%,AG37&lt;=80%),"Mayor",IF(AG37&gt;80%,"Catastrófico",""))))))</f>
        <v>Mayor</v>
      </c>
      <c r="AG37" s="60">
        <v>0.8</v>
      </c>
      <c r="AH37" s="55" t="s">
        <v>156</v>
      </c>
      <c r="AI37" s="158" t="s">
        <v>53</v>
      </c>
      <c r="AJ37" s="149" t="s">
        <v>363</v>
      </c>
      <c r="AK37" s="152" t="s">
        <v>364</v>
      </c>
      <c r="AL37" s="152" t="s">
        <v>335</v>
      </c>
      <c r="AM37" s="152" t="s">
        <v>365</v>
      </c>
      <c r="AN37" s="155" t="s">
        <v>366</v>
      </c>
    </row>
    <row r="38" spans="1:40" ht="75.75" customHeight="1" x14ac:dyDescent="0.25">
      <c r="A38" s="326"/>
      <c r="B38" s="162"/>
      <c r="C38" s="165"/>
      <c r="D38" s="168"/>
      <c r="E38" s="171"/>
      <c r="F38" s="168"/>
      <c r="G38" s="135"/>
      <c r="H38" s="135"/>
      <c r="I38" s="135"/>
      <c r="J38" s="138"/>
      <c r="K38" s="141"/>
      <c r="L38" s="144"/>
      <c r="M38" s="144"/>
      <c r="N38" s="135"/>
      <c r="P38" s="135"/>
      <c r="Q38" s="144"/>
      <c r="R38" s="147"/>
      <c r="S38" s="22">
        <v>2</v>
      </c>
      <c r="T38" s="5" t="s">
        <v>368</v>
      </c>
      <c r="U38" s="81" t="str">
        <f>IF(V38="","",IF(V38="Preventivo","Probabilidad",IF(V38="Detectivo","Probabilidad",IF(V38="Correctivo","Impacto",""))))</f>
        <v>Probabilidad</v>
      </c>
      <c r="V38" s="82" t="s">
        <v>48</v>
      </c>
      <c r="W38" s="83">
        <f t="shared" si="23"/>
        <v>0.25</v>
      </c>
      <c r="X38" s="82" t="s">
        <v>49</v>
      </c>
      <c r="Y38" s="83">
        <f t="shared" si="24"/>
        <v>0.25</v>
      </c>
      <c r="Z38" s="83">
        <f>W38+Y38</f>
        <v>0.5</v>
      </c>
      <c r="AA38" s="82" t="s">
        <v>50</v>
      </c>
      <c r="AB38" s="82" t="s">
        <v>51</v>
      </c>
      <c r="AC38" s="82" t="s">
        <v>52</v>
      </c>
      <c r="AD38" s="82" t="str">
        <f>IF(AE38="","",IF(AE38&lt;=20%,"Muy baja",IF(AND(AE38&gt;20%,AE38&lt;=40%),"Baja",IF(AND(AE38&gt;40%,AE38&lt;=60%),"Media",IF(AND(AE38&gt;60%,AE38&lt;=80%),"Alta",IF(AE38&gt;80%,"Muy alta",""))))))</f>
        <v>Muy baja</v>
      </c>
      <c r="AE38" s="84">
        <v>0.1</v>
      </c>
      <c r="AF38" s="82" t="s">
        <v>142</v>
      </c>
      <c r="AG38" s="84">
        <v>0.8</v>
      </c>
      <c r="AH38" s="80" t="s">
        <v>156</v>
      </c>
      <c r="AI38" s="159"/>
      <c r="AJ38" s="150"/>
      <c r="AK38" s="153"/>
      <c r="AL38" s="153"/>
      <c r="AM38" s="153"/>
      <c r="AN38" s="156"/>
    </row>
    <row r="39" spans="1:40" ht="96" customHeight="1" x14ac:dyDescent="0.25">
      <c r="A39" s="326"/>
      <c r="B39" s="162"/>
      <c r="C39" s="165"/>
      <c r="D39" s="168"/>
      <c r="E39" s="171"/>
      <c r="F39" s="168"/>
      <c r="G39" s="135"/>
      <c r="H39" s="135"/>
      <c r="I39" s="135"/>
      <c r="J39" s="138"/>
      <c r="K39" s="141"/>
      <c r="L39" s="144"/>
      <c r="M39" s="144"/>
      <c r="N39" s="135"/>
      <c r="P39" s="135"/>
      <c r="Q39" s="144"/>
      <c r="R39" s="147"/>
      <c r="S39" s="22">
        <v>3</v>
      </c>
      <c r="T39" s="124" t="s">
        <v>361</v>
      </c>
      <c r="U39" s="9" t="str">
        <f t="shared" ref="U39:U40" si="41">IF(V39="","",IF(V39="Preventivo","Probabilidad",IF(V39="Detectivo","Probabilidad",IF(V39="Correctivo","Impacto",""))))</f>
        <v>Probabilidad</v>
      </c>
      <c r="V39" s="62" t="s">
        <v>48</v>
      </c>
      <c r="W39" s="61">
        <f t="shared" si="23"/>
        <v>0.25</v>
      </c>
      <c r="X39" s="62" t="s">
        <v>49</v>
      </c>
      <c r="Y39" s="61">
        <f t="shared" si="24"/>
        <v>0.25</v>
      </c>
      <c r="Z39" s="61">
        <f t="shared" ref="Z39:Z40" si="42">W39+Y39</f>
        <v>0.5</v>
      </c>
      <c r="AA39" s="62" t="s">
        <v>50</v>
      </c>
      <c r="AB39" s="62" t="s">
        <v>51</v>
      </c>
      <c r="AC39" s="62" t="s">
        <v>52</v>
      </c>
      <c r="AD39" s="62" t="s">
        <v>133</v>
      </c>
      <c r="AE39" s="63">
        <v>0.05</v>
      </c>
      <c r="AF39" s="62" t="s">
        <v>142</v>
      </c>
      <c r="AG39" s="63">
        <v>0.8</v>
      </c>
      <c r="AH39" s="22" t="s">
        <v>156</v>
      </c>
      <c r="AI39" s="159"/>
      <c r="AJ39" s="150"/>
      <c r="AK39" s="153"/>
      <c r="AL39" s="153"/>
      <c r="AM39" s="153"/>
      <c r="AN39" s="156"/>
    </row>
    <row r="40" spans="1:40" ht="90.75" thickBot="1" x14ac:dyDescent="0.3">
      <c r="A40" s="327"/>
      <c r="B40" s="163"/>
      <c r="C40" s="166"/>
      <c r="D40" s="169"/>
      <c r="E40" s="172"/>
      <c r="F40" s="169"/>
      <c r="G40" s="136"/>
      <c r="H40" s="136"/>
      <c r="I40" s="136"/>
      <c r="J40" s="139"/>
      <c r="K40" s="142"/>
      <c r="L40" s="145"/>
      <c r="M40" s="145"/>
      <c r="N40" s="136"/>
      <c r="O40" s="126"/>
      <c r="P40" s="136"/>
      <c r="Q40" s="145"/>
      <c r="R40" s="148"/>
      <c r="S40" s="123">
        <v>4</v>
      </c>
      <c r="T40" s="125" t="s">
        <v>362</v>
      </c>
      <c r="U40" s="65" t="str">
        <f t="shared" si="41"/>
        <v>Probabilidad</v>
      </c>
      <c r="V40" s="67" t="s">
        <v>63</v>
      </c>
      <c r="W40" s="66">
        <f t="shared" si="23"/>
        <v>0.15</v>
      </c>
      <c r="X40" s="67" t="s">
        <v>49</v>
      </c>
      <c r="Y40" s="66">
        <f t="shared" si="24"/>
        <v>0.25</v>
      </c>
      <c r="Z40" s="66">
        <f t="shared" si="42"/>
        <v>0.4</v>
      </c>
      <c r="AA40" s="67" t="s">
        <v>50</v>
      </c>
      <c r="AB40" s="67" t="s">
        <v>51</v>
      </c>
      <c r="AC40" s="67" t="s">
        <v>52</v>
      </c>
      <c r="AD40" s="67" t="s">
        <v>133</v>
      </c>
      <c r="AE40" s="85">
        <v>0.03</v>
      </c>
      <c r="AF40" s="67" t="s">
        <v>142</v>
      </c>
      <c r="AG40" s="85">
        <v>0.8</v>
      </c>
      <c r="AH40" s="64" t="s">
        <v>156</v>
      </c>
      <c r="AI40" s="160"/>
      <c r="AJ40" s="151"/>
      <c r="AK40" s="154"/>
      <c r="AL40" s="154"/>
      <c r="AM40" s="154"/>
      <c r="AN40" s="157"/>
    </row>
  </sheetData>
  <sheetProtection formatCells="0" formatColumns="0" formatRows="0" insertRows="0" insertHyperlinks="0" deleteRows="0"/>
  <protectedRanges>
    <protectedRange sqref="A13:L17 M13 M15:M17 A18:AN28 M30:M35 M37 O29:R29 K29:M29 N13:AN17" name="Contenido"/>
    <protectedRange sqref="A9:S12 AH34:AN36 N30:AN33 N34:AG35 A29:J29 N37:AN37 U9:AN12 A37:L37 K5:K8 A30:L35 A36:AG36 S29:AN29 N29 AI38" name="Contenido_1"/>
    <protectedRange sqref="A5:J8" name="Contenido_2"/>
    <protectedRange sqref="M5:AN8" name="Contenido_3"/>
    <protectedRange sqref="T9:T12" name="Contenido_4"/>
  </protectedRanges>
  <mergeCells count="242">
    <mergeCell ref="AK13:AK17"/>
    <mergeCell ref="AL13:AL17"/>
    <mergeCell ref="AM13:AM17"/>
    <mergeCell ref="AN13:AN17"/>
    <mergeCell ref="N13:N17"/>
    <mergeCell ref="M13:M17"/>
    <mergeCell ref="L13:L17"/>
    <mergeCell ref="K13:K17"/>
    <mergeCell ref="J13:J17"/>
    <mergeCell ref="I13:I17"/>
    <mergeCell ref="H13:H17"/>
    <mergeCell ref="G13:G17"/>
    <mergeCell ref="F13:F17"/>
    <mergeCell ref="A5:A8"/>
    <mergeCell ref="B5:B8"/>
    <mergeCell ref="C5:C8"/>
    <mergeCell ref="D5:D8"/>
    <mergeCell ref="J5:J8"/>
    <mergeCell ref="K5:K8"/>
    <mergeCell ref="L5:L8"/>
    <mergeCell ref="M5:M8"/>
    <mergeCell ref="N5:N8"/>
    <mergeCell ref="P5:P8"/>
    <mergeCell ref="Q5:Q8"/>
    <mergeCell ref="R5:R8"/>
    <mergeCell ref="AI33:AI36"/>
    <mergeCell ref="AJ33:AJ36"/>
    <mergeCell ref="AK33:AK36"/>
    <mergeCell ref="AL33:AL36"/>
    <mergeCell ref="AM33:AM36"/>
    <mergeCell ref="AI30:AI32"/>
    <mergeCell ref="O30:O36"/>
    <mergeCell ref="AI26:AI28"/>
    <mergeCell ref="P18:P19"/>
    <mergeCell ref="AL18:AL19"/>
    <mergeCell ref="AM18:AM19"/>
    <mergeCell ref="R9:R12"/>
    <mergeCell ref="O9:O12"/>
    <mergeCell ref="P9:P12"/>
    <mergeCell ref="Q9:Q12"/>
    <mergeCell ref="AI20:AI25"/>
    <mergeCell ref="AJ20:AJ25"/>
    <mergeCell ref="R13:R17"/>
    <mergeCell ref="Q13:Q17"/>
    <mergeCell ref="P13:P17"/>
    <mergeCell ref="AI13:AI17"/>
    <mergeCell ref="AJ13:AJ17"/>
    <mergeCell ref="AN33:AN36"/>
    <mergeCell ref="AJ30:AJ32"/>
    <mergeCell ref="AK30:AK32"/>
    <mergeCell ref="AL30:AL32"/>
    <mergeCell ref="AM30:AM32"/>
    <mergeCell ref="AN30:AN32"/>
    <mergeCell ref="L33:L36"/>
    <mergeCell ref="J30:J32"/>
    <mergeCell ref="K30:K32"/>
    <mergeCell ref="L30:L32"/>
    <mergeCell ref="M30:M32"/>
    <mergeCell ref="N30:N32"/>
    <mergeCell ref="P30:P32"/>
    <mergeCell ref="H33:H36"/>
    <mergeCell ref="I33:I36"/>
    <mergeCell ref="J33:J36"/>
    <mergeCell ref="K33:K36"/>
    <mergeCell ref="H30:H32"/>
    <mergeCell ref="I30:I32"/>
    <mergeCell ref="H26:H28"/>
    <mergeCell ref="I26:I28"/>
    <mergeCell ref="J26:J28"/>
    <mergeCell ref="K26:K28"/>
    <mergeCell ref="L26:L28"/>
    <mergeCell ref="M26:M28"/>
    <mergeCell ref="N26:N28"/>
    <mergeCell ref="P26:P28"/>
    <mergeCell ref="Q26:Q28"/>
    <mergeCell ref="A33:A36"/>
    <mergeCell ref="B33:B36"/>
    <mergeCell ref="A26:A28"/>
    <mergeCell ref="B26:B28"/>
    <mergeCell ref="C26:C28"/>
    <mergeCell ref="D26:D28"/>
    <mergeCell ref="E26:E28"/>
    <mergeCell ref="F26:F28"/>
    <mergeCell ref="G26:G28"/>
    <mergeCell ref="A30:A32"/>
    <mergeCell ref="B30:B32"/>
    <mergeCell ref="C30:C32"/>
    <mergeCell ref="D30:D32"/>
    <mergeCell ref="E30:E32"/>
    <mergeCell ref="F30:F32"/>
    <mergeCell ref="G30:G32"/>
    <mergeCell ref="C33:C36"/>
    <mergeCell ref="D33:D36"/>
    <mergeCell ref="E33:E36"/>
    <mergeCell ref="F33:F36"/>
    <mergeCell ref="G33:G36"/>
    <mergeCell ref="J18:J19"/>
    <mergeCell ref="K18:K19"/>
    <mergeCell ref="L18:L19"/>
    <mergeCell ref="N18:N19"/>
    <mergeCell ref="M33:M36"/>
    <mergeCell ref="N33:N36"/>
    <mergeCell ref="P33:P36"/>
    <mergeCell ref="Q33:Q36"/>
    <mergeCell ref="R33:R36"/>
    <mergeCell ref="R26:R28"/>
    <mergeCell ref="Q30:Q32"/>
    <mergeCell ref="R30:R32"/>
    <mergeCell ref="K20:K25"/>
    <mergeCell ref="L20:L25"/>
    <mergeCell ref="M20:M25"/>
    <mergeCell ref="N20:N25"/>
    <mergeCell ref="P20:P25"/>
    <mergeCell ref="Q20:Q25"/>
    <mergeCell ref="R20:R25"/>
    <mergeCell ref="A18:A19"/>
    <mergeCell ref="B18:B19"/>
    <mergeCell ref="C18:C19"/>
    <mergeCell ref="D18:D19"/>
    <mergeCell ref="E18:E19"/>
    <mergeCell ref="F18:F19"/>
    <mergeCell ref="G18:G19"/>
    <mergeCell ref="H18:H19"/>
    <mergeCell ref="I18:I19"/>
    <mergeCell ref="AN18:AN19"/>
    <mergeCell ref="O13:O15"/>
    <mergeCell ref="O18:O28"/>
    <mergeCell ref="AK20:AK25"/>
    <mergeCell ref="AL20:AL25"/>
    <mergeCell ref="AM20:AM25"/>
    <mergeCell ref="AN20:AN25"/>
    <mergeCell ref="M18:M19"/>
    <mergeCell ref="Q18:Q19"/>
    <mergeCell ref="R18:R19"/>
    <mergeCell ref="AI18:AI19"/>
    <mergeCell ref="AJ18:AJ19"/>
    <mergeCell ref="AK18:AK19"/>
    <mergeCell ref="E13:E17"/>
    <mergeCell ref="D13:D17"/>
    <mergeCell ref="C13:C17"/>
    <mergeCell ref="B13:B17"/>
    <mergeCell ref="A13:A17"/>
    <mergeCell ref="A1:AN1"/>
    <mergeCell ref="AF3:AF4"/>
    <mergeCell ref="AG3:AG4"/>
    <mergeCell ref="AH3:AH4"/>
    <mergeCell ref="AK3:AK4"/>
    <mergeCell ref="T3:T4"/>
    <mergeCell ref="U3:U4"/>
    <mergeCell ref="V3:AC3"/>
    <mergeCell ref="AD3:AD4"/>
    <mergeCell ref="AE3:AE4"/>
    <mergeCell ref="N3:N4"/>
    <mergeCell ref="A3:A4"/>
    <mergeCell ref="AL3:AL4"/>
    <mergeCell ref="AN3:AN4"/>
    <mergeCell ref="L3:L4"/>
    <mergeCell ref="G3:G4"/>
    <mergeCell ref="K3:K4"/>
    <mergeCell ref="J3:J4"/>
    <mergeCell ref="A2:J2"/>
    <mergeCell ref="K2:R2"/>
    <mergeCell ref="M3:M4"/>
    <mergeCell ref="P3:P4"/>
    <mergeCell ref="Q3:Q4"/>
    <mergeCell ref="R3:R4"/>
    <mergeCell ref="AJ2:AN2"/>
    <mergeCell ref="S2:AC2"/>
    <mergeCell ref="AJ3:AJ4"/>
    <mergeCell ref="AI3:AI4"/>
    <mergeCell ref="AI9:AI12"/>
    <mergeCell ref="S3:S4"/>
    <mergeCell ref="AJ9:AJ12"/>
    <mergeCell ref="AK9:AK12"/>
    <mergeCell ref="AL9:AL12"/>
    <mergeCell ref="AM9:AM12"/>
    <mergeCell ref="AN9:AN12"/>
    <mergeCell ref="AM3:AM4"/>
    <mergeCell ref="AI5:AI8"/>
    <mergeCell ref="AJ5:AJ8"/>
    <mergeCell ref="AK5:AK8"/>
    <mergeCell ref="AL5:AL8"/>
    <mergeCell ref="AM5:AM8"/>
    <mergeCell ref="AN5:AN8"/>
    <mergeCell ref="I3:I4"/>
    <mergeCell ref="H3:H4"/>
    <mergeCell ref="F3:F4"/>
    <mergeCell ref="D3:D4"/>
    <mergeCell ref="C3:C4"/>
    <mergeCell ref="B3:B4"/>
    <mergeCell ref="E3:E4"/>
    <mergeCell ref="H9:H12"/>
    <mergeCell ref="I9:I12"/>
    <mergeCell ref="E5:E8"/>
    <mergeCell ref="F5:F8"/>
    <mergeCell ref="G5:G8"/>
    <mergeCell ref="H5:H8"/>
    <mergeCell ref="I5:I8"/>
    <mergeCell ref="M9:M12"/>
    <mergeCell ref="N9:N12"/>
    <mergeCell ref="J9:J12"/>
    <mergeCell ref="K9:K12"/>
    <mergeCell ref="L9:L12"/>
    <mergeCell ref="A9:A12"/>
    <mergeCell ref="B9:B12"/>
    <mergeCell ref="C9:C12"/>
    <mergeCell ref="D9:D12"/>
    <mergeCell ref="F9:F12"/>
    <mergeCell ref="E9:E12"/>
    <mergeCell ref="G9:G12"/>
    <mergeCell ref="A20:A25"/>
    <mergeCell ref="B20:B25"/>
    <mergeCell ref="C20:C25"/>
    <mergeCell ref="D20:D25"/>
    <mergeCell ref="F20:F25"/>
    <mergeCell ref="G20:G25"/>
    <mergeCell ref="H20:H25"/>
    <mergeCell ref="I20:I25"/>
    <mergeCell ref="J20:J25"/>
    <mergeCell ref="P37:P40"/>
    <mergeCell ref="Q37:Q40"/>
    <mergeCell ref="R37:R40"/>
    <mergeCell ref="AJ37:AJ40"/>
    <mergeCell ref="AK37:AK40"/>
    <mergeCell ref="AL37:AL40"/>
    <mergeCell ref="AM37:AM40"/>
    <mergeCell ref="AN37:AN40"/>
    <mergeCell ref="AI37:AI40"/>
    <mergeCell ref="A37:A40"/>
    <mergeCell ref="G37:G40"/>
    <mergeCell ref="H37:H40"/>
    <mergeCell ref="I37:I40"/>
    <mergeCell ref="J37:J40"/>
    <mergeCell ref="K37:K40"/>
    <mergeCell ref="L37:L40"/>
    <mergeCell ref="M37:M40"/>
    <mergeCell ref="N37:N40"/>
    <mergeCell ref="B37:B40"/>
    <mergeCell ref="C37:C40"/>
    <mergeCell ref="D37:D40"/>
    <mergeCell ref="E37:E40"/>
    <mergeCell ref="F37:F40"/>
  </mergeCells>
  <phoneticPr fontId="21" type="noConversion"/>
  <conditionalFormatting sqref="K5:K6">
    <cfRule type="cellIs" dxfId="131" priority="110" operator="equal">
      <formula>"Muy alta"</formula>
    </cfRule>
    <cfRule type="cellIs" dxfId="130" priority="111" operator="equal">
      <formula>"Alta"</formula>
    </cfRule>
    <cfRule type="cellIs" dxfId="129" priority="112" operator="equal">
      <formula>"Media"</formula>
    </cfRule>
    <cfRule type="cellIs" dxfId="128" priority="113" operator="equal">
      <formula>"Baja"</formula>
    </cfRule>
    <cfRule type="cellIs" dxfId="127" priority="114" operator="equal">
      <formula>"Muy baja"</formula>
    </cfRule>
  </conditionalFormatting>
  <conditionalFormatting sqref="K9">
    <cfRule type="cellIs" dxfId="126" priority="333" operator="equal">
      <formula>"Muy alta"</formula>
    </cfRule>
    <cfRule type="cellIs" dxfId="125" priority="334" operator="equal">
      <formula>"Alta"</formula>
    </cfRule>
    <cfRule type="cellIs" dxfId="124" priority="335" operator="equal">
      <formula>"Media"</formula>
    </cfRule>
    <cfRule type="cellIs" dxfId="123" priority="336" operator="equal">
      <formula>"Baja"</formula>
    </cfRule>
    <cfRule type="cellIs" dxfId="122" priority="337" operator="equal">
      <formula>"Muy baja"</formula>
    </cfRule>
  </conditionalFormatting>
  <conditionalFormatting sqref="K13">
    <cfRule type="cellIs" dxfId="121" priority="409" operator="equal">
      <formula>"Muy alta"</formula>
    </cfRule>
    <cfRule type="cellIs" dxfId="120" priority="410" operator="equal">
      <formula>"Alta"</formula>
    </cfRule>
    <cfRule type="cellIs" dxfId="119" priority="411" operator="equal">
      <formula>"Media"</formula>
    </cfRule>
    <cfRule type="cellIs" dxfId="118" priority="412" operator="equal">
      <formula>"Baja"</formula>
    </cfRule>
    <cfRule type="cellIs" dxfId="117" priority="413" operator="equal">
      <formula>"Muy baja"</formula>
    </cfRule>
  </conditionalFormatting>
  <conditionalFormatting sqref="K18">
    <cfRule type="cellIs" dxfId="116" priority="357" operator="equal">
      <formula>"Muy alta"</formula>
    </cfRule>
    <cfRule type="cellIs" dxfId="115" priority="358" operator="equal">
      <formula>"Alta"</formula>
    </cfRule>
    <cfRule type="cellIs" dxfId="114" priority="359" operator="equal">
      <formula>"Media"</formula>
    </cfRule>
    <cfRule type="cellIs" dxfId="113" priority="360" operator="equal">
      <formula>"Baja"</formula>
    </cfRule>
    <cfRule type="cellIs" dxfId="112" priority="361" operator="equal">
      <formula>"Muy baja"</formula>
    </cfRule>
  </conditionalFormatting>
  <conditionalFormatting sqref="K26">
    <cfRule type="cellIs" dxfId="111" priority="299" operator="equal">
      <formula>"Muy alta"</formula>
    </cfRule>
    <cfRule type="cellIs" dxfId="110" priority="300" operator="equal">
      <formula>"Alta"</formula>
    </cfRule>
    <cfRule type="cellIs" dxfId="109" priority="301" operator="equal">
      <formula>"Media"</formula>
    </cfRule>
    <cfRule type="cellIs" dxfId="108" priority="302" operator="equal">
      <formula>"Baja"</formula>
    </cfRule>
    <cfRule type="cellIs" dxfId="107" priority="303" operator="equal">
      <formula>"Muy baja"</formula>
    </cfRule>
  </conditionalFormatting>
  <conditionalFormatting sqref="K29:K30">
    <cfRule type="cellIs" dxfId="106" priority="25" operator="equal">
      <formula>"Muy alta"</formula>
    </cfRule>
    <cfRule type="cellIs" dxfId="105" priority="26" operator="equal">
      <formula>"Alta"</formula>
    </cfRule>
    <cfRule type="cellIs" dxfId="104" priority="27" operator="equal">
      <formula>"Media"</formula>
    </cfRule>
    <cfRule type="cellIs" dxfId="103" priority="28" operator="equal">
      <formula>"Baja"</formula>
    </cfRule>
    <cfRule type="cellIs" dxfId="102" priority="29" operator="equal">
      <formula>"Muy baja"</formula>
    </cfRule>
  </conditionalFormatting>
  <conditionalFormatting sqref="K33">
    <cfRule type="cellIs" dxfId="101" priority="195" operator="equal">
      <formula>"Muy alta"</formula>
    </cfRule>
    <cfRule type="cellIs" dxfId="100" priority="196" operator="equal">
      <formula>"Alta"</formula>
    </cfRule>
    <cfRule type="cellIs" dxfId="99" priority="197" operator="equal">
      <formula>"Media"</formula>
    </cfRule>
    <cfRule type="cellIs" dxfId="98" priority="198" operator="equal">
      <formula>"Baja"</formula>
    </cfRule>
    <cfRule type="cellIs" dxfId="97" priority="199" operator="equal">
      <formula>"Muy baja"</formula>
    </cfRule>
  </conditionalFormatting>
  <conditionalFormatting sqref="K37">
    <cfRule type="cellIs" dxfId="96" priority="158" operator="equal">
      <formula>"Muy alta"</formula>
    </cfRule>
    <cfRule type="cellIs" dxfId="95" priority="159" operator="equal">
      <formula>"Alta"</formula>
    </cfRule>
    <cfRule type="cellIs" dxfId="94" priority="160" operator="equal">
      <formula>"Media"</formula>
    </cfRule>
    <cfRule type="cellIs" dxfId="93" priority="161" operator="equal">
      <formula>"Baja"</formula>
    </cfRule>
    <cfRule type="cellIs" dxfId="92" priority="162" operator="equal">
      <formula>"Muy baja"</formula>
    </cfRule>
  </conditionalFormatting>
  <conditionalFormatting sqref="P5:P6">
    <cfRule type="cellIs" dxfId="91" priority="105" operator="equal">
      <formula>"Catastrófico"</formula>
    </cfRule>
    <cfRule type="cellIs" dxfId="90" priority="106" operator="equal">
      <formula>"Mayor"</formula>
    </cfRule>
    <cfRule type="cellIs" dxfId="89" priority="107" operator="equal">
      <formula>"Moderado"</formula>
    </cfRule>
    <cfRule type="cellIs" dxfId="88" priority="108" operator="equal">
      <formula>"Menor"</formula>
    </cfRule>
    <cfRule type="cellIs" dxfId="87" priority="109" operator="equal">
      <formula>"Leve"</formula>
    </cfRule>
  </conditionalFormatting>
  <conditionalFormatting sqref="P9">
    <cfRule type="cellIs" dxfId="86" priority="328" operator="equal">
      <formula>"Catastrófico"</formula>
    </cfRule>
    <cfRule type="cellIs" dxfId="85" priority="329" operator="equal">
      <formula>"Mayor"</formula>
    </cfRule>
    <cfRule type="cellIs" dxfId="84" priority="330" operator="equal">
      <formula>"Moderado"</formula>
    </cfRule>
    <cfRule type="cellIs" dxfId="83" priority="331" operator="equal">
      <formula>"Menor"</formula>
    </cfRule>
    <cfRule type="cellIs" dxfId="82" priority="332" operator="equal">
      <formula>"Leve"</formula>
    </cfRule>
  </conditionalFormatting>
  <conditionalFormatting sqref="P13">
    <cfRule type="cellIs" dxfId="81" priority="404" operator="equal">
      <formula>"Catastrófico"</formula>
    </cfRule>
    <cfRule type="cellIs" dxfId="80" priority="405" operator="equal">
      <formula>"Mayor"</formula>
    </cfRule>
    <cfRule type="cellIs" dxfId="79" priority="406" operator="equal">
      <formula>"Moderado"</formula>
    </cfRule>
    <cfRule type="cellIs" dxfId="78" priority="407" operator="equal">
      <formula>"Menor"</formula>
    </cfRule>
    <cfRule type="cellIs" dxfId="77" priority="408" operator="equal">
      <formula>"Leve"</formula>
    </cfRule>
  </conditionalFormatting>
  <conditionalFormatting sqref="P18">
    <cfRule type="cellIs" dxfId="76" priority="352" operator="equal">
      <formula>"Catastrófico"</formula>
    </cfRule>
    <cfRule type="cellIs" dxfId="75" priority="353" operator="equal">
      <formula>"Mayor"</formula>
    </cfRule>
    <cfRule type="cellIs" dxfId="74" priority="354" operator="equal">
      <formula>"Moderado"</formula>
    </cfRule>
    <cfRule type="cellIs" dxfId="73" priority="355" operator="equal">
      <formula>"Menor"</formula>
    </cfRule>
    <cfRule type="cellIs" dxfId="72" priority="356" operator="equal">
      <formula>"Leve"</formula>
    </cfRule>
  </conditionalFormatting>
  <conditionalFormatting sqref="P26">
    <cfRule type="cellIs" dxfId="71" priority="271" operator="equal">
      <formula>"Catastrófico"</formula>
    </cfRule>
    <cfRule type="cellIs" dxfId="70" priority="272" operator="equal">
      <formula>"Mayor"</formula>
    </cfRule>
    <cfRule type="cellIs" dxfId="69" priority="273" operator="equal">
      <formula>"Moderado"</formula>
    </cfRule>
    <cfRule type="cellIs" dxfId="68" priority="274" operator="equal">
      <formula>"Menor"</formula>
    </cfRule>
    <cfRule type="cellIs" dxfId="67" priority="275" operator="equal">
      <formula>"Leve"</formula>
    </cfRule>
  </conditionalFormatting>
  <conditionalFormatting sqref="P29:P30">
    <cfRule type="cellIs" dxfId="66" priority="20" operator="equal">
      <formula>"Catastrófico"</formula>
    </cfRule>
    <cfRule type="cellIs" dxfId="65" priority="21" operator="equal">
      <formula>"Mayor"</formula>
    </cfRule>
    <cfRule type="cellIs" dxfId="64" priority="22" operator="equal">
      <formula>"Moderado"</formula>
    </cfRule>
    <cfRule type="cellIs" dxfId="63" priority="23" operator="equal">
      <formula>"Menor"</formula>
    </cfRule>
    <cfRule type="cellIs" dxfId="62" priority="24" operator="equal">
      <formula>"Leve"</formula>
    </cfRule>
  </conditionalFormatting>
  <conditionalFormatting sqref="P33">
    <cfRule type="cellIs" dxfId="61" priority="190" operator="equal">
      <formula>"Catastrófico"</formula>
    </cfRule>
    <cfRule type="cellIs" dxfId="60" priority="191" operator="equal">
      <formula>"Mayor"</formula>
    </cfRule>
    <cfRule type="cellIs" dxfId="59" priority="192" operator="equal">
      <formula>"Moderado"</formula>
    </cfRule>
    <cfRule type="cellIs" dxfId="58" priority="193" operator="equal">
      <formula>"Menor"</formula>
    </cfRule>
    <cfRule type="cellIs" dxfId="57" priority="194" operator="equal">
      <formula>"Leve"</formula>
    </cfRule>
  </conditionalFormatting>
  <conditionalFormatting sqref="P37">
    <cfRule type="cellIs" dxfId="56" priority="153" operator="equal">
      <formula>"Catastrófico"</formula>
    </cfRule>
    <cfRule type="cellIs" dxfId="55" priority="154" operator="equal">
      <formula>"Mayor"</formula>
    </cfRule>
    <cfRule type="cellIs" dxfId="54" priority="155" operator="equal">
      <formula>"Moderado"</formula>
    </cfRule>
    <cfRule type="cellIs" dxfId="53" priority="156" operator="equal">
      <formula>"Menor"</formula>
    </cfRule>
    <cfRule type="cellIs" dxfId="52" priority="157" operator="equal">
      <formula>"Leve"</formula>
    </cfRule>
  </conditionalFormatting>
  <conditionalFormatting sqref="R5:R6 AH5:AH40">
    <cfRule type="cellIs" dxfId="51" priority="101" operator="equal">
      <formula>"Bajo"</formula>
    </cfRule>
    <cfRule type="cellIs" dxfId="50" priority="102" operator="equal">
      <formula>"Moderado"</formula>
    </cfRule>
    <cfRule type="cellIs" dxfId="49" priority="103" operator="equal">
      <formula>"Alto"</formula>
    </cfRule>
    <cfRule type="cellIs" dxfId="48" priority="104" operator="equal">
      <formula>"Extremo"</formula>
    </cfRule>
  </conditionalFormatting>
  <conditionalFormatting sqref="R9">
    <cfRule type="cellIs" dxfId="47" priority="257" operator="equal">
      <formula>"Catastrófico"</formula>
    </cfRule>
    <cfRule type="cellIs" dxfId="46" priority="258" operator="equal">
      <formula>"Mayor"</formula>
    </cfRule>
    <cfRule type="cellIs" dxfId="45" priority="259" operator="equal">
      <formula>"Moderado"</formula>
    </cfRule>
    <cfRule type="cellIs" dxfId="44" priority="260" operator="equal">
      <formula>"Menor"</formula>
    </cfRule>
    <cfRule type="cellIs" dxfId="43" priority="261" operator="equal">
      <formula>"Leve"</formula>
    </cfRule>
  </conditionalFormatting>
  <conditionalFormatting sqref="R13">
    <cfRule type="cellIs" dxfId="42" priority="395" operator="equal">
      <formula>"Muy alta"</formula>
    </cfRule>
    <cfRule type="cellIs" dxfId="41" priority="396" operator="equal">
      <formula>"Alta"</formula>
    </cfRule>
    <cfRule type="cellIs" dxfId="40" priority="397" operator="equal">
      <formula>"Media"</formula>
    </cfRule>
    <cfRule type="cellIs" dxfId="39" priority="398" operator="equal">
      <formula>"Baja"</formula>
    </cfRule>
    <cfRule type="cellIs" dxfId="38" priority="399" operator="equal">
      <formula>"Muy baja"</formula>
    </cfRule>
  </conditionalFormatting>
  <conditionalFormatting sqref="R18">
    <cfRule type="cellIs" dxfId="37" priority="348" operator="equal">
      <formula>"Bajo"</formula>
    </cfRule>
    <cfRule type="cellIs" dxfId="36" priority="349" operator="equal">
      <formula>"Moderado"</formula>
    </cfRule>
    <cfRule type="cellIs" dxfId="35" priority="350" operator="equal">
      <formula>"Alto"</formula>
    </cfRule>
    <cfRule type="cellIs" dxfId="34" priority="351" operator="equal">
      <formula>"Extremo"</formula>
    </cfRule>
  </conditionalFormatting>
  <conditionalFormatting sqref="R26">
    <cfRule type="cellIs" dxfId="33" priority="262" operator="equal">
      <formula>"Muy alta"</formula>
    </cfRule>
    <cfRule type="cellIs" dxfId="32" priority="263" operator="equal">
      <formula>"Alta"</formula>
    </cfRule>
    <cfRule type="cellIs" dxfId="31" priority="264" operator="equal">
      <formula>"Media"</formula>
    </cfRule>
    <cfRule type="cellIs" dxfId="30" priority="265" operator="equal">
      <formula>"Baja"</formula>
    </cfRule>
    <cfRule type="cellIs" dxfId="29" priority="266" operator="equal">
      <formula>"Muy baja"</formula>
    </cfRule>
  </conditionalFormatting>
  <conditionalFormatting sqref="R29">
    <cfRule type="cellIs" dxfId="28" priority="15" operator="equal">
      <formula>"Muy alta"</formula>
    </cfRule>
    <cfRule type="cellIs" dxfId="27" priority="16" operator="equal">
      <formula>"Alta"</formula>
    </cfRule>
    <cfRule type="cellIs" dxfId="26" priority="17" operator="equal">
      <formula>"Media"</formula>
    </cfRule>
    <cfRule type="cellIs" dxfId="25" priority="18" operator="equal">
      <formula>"Baja"</formula>
    </cfRule>
    <cfRule type="cellIs" dxfId="24" priority="19" operator="equal">
      <formula>"Muy baja"</formula>
    </cfRule>
  </conditionalFormatting>
  <conditionalFormatting sqref="R30">
    <cfRule type="cellIs" dxfId="23" priority="204" operator="equal">
      <formula>"Catastrófico"</formula>
    </cfRule>
    <cfRule type="cellIs" dxfId="22" priority="205" operator="equal">
      <formula>"Mayor"</formula>
    </cfRule>
    <cfRule type="cellIs" dxfId="21" priority="206" operator="equal">
      <formula>"Moderado"</formula>
    </cfRule>
    <cfRule type="cellIs" dxfId="20" priority="207" operator="equal">
      <formula>"Menor"</formula>
    </cfRule>
    <cfRule type="cellIs" dxfId="19" priority="208" operator="equal">
      <formula>"Leve"</formula>
    </cfRule>
  </conditionalFormatting>
  <conditionalFormatting sqref="R33">
    <cfRule type="cellIs" dxfId="18" priority="186" operator="equal">
      <formula>"Bajo"</formula>
    </cfRule>
    <cfRule type="cellIs" dxfId="17" priority="187" operator="equal">
      <formula>"Moderado"</formula>
    </cfRule>
    <cfRule type="cellIs" dxfId="16" priority="188" operator="equal">
      <formula>"Alto"</formula>
    </cfRule>
    <cfRule type="cellIs" dxfId="15" priority="189" operator="equal">
      <formula>"Extremo"</formula>
    </cfRule>
  </conditionalFormatting>
  <conditionalFormatting sqref="R37">
    <cfRule type="cellIs" dxfId="14" priority="134" operator="equal">
      <formula>"Catastrófico"</formula>
    </cfRule>
    <cfRule type="cellIs" dxfId="13" priority="135" operator="equal">
      <formula>"Mayor"</formula>
    </cfRule>
    <cfRule type="cellIs" dxfId="12" priority="136" operator="equal">
      <formula>"Moderado"</formula>
    </cfRule>
    <cfRule type="cellIs" dxfId="11" priority="137" operator="equal">
      <formula>"Menor"</formula>
    </cfRule>
    <cfRule type="cellIs" dxfId="10" priority="138" operator="equal">
      <formula>"Leve"</formula>
    </cfRule>
  </conditionalFormatting>
  <conditionalFormatting sqref="AG38:AG40 AG5:AG36 AD5:AD40">
    <cfRule type="cellIs" dxfId="9" priority="6" operator="equal">
      <formula>"Muy alta"</formula>
    </cfRule>
    <cfRule type="cellIs" dxfId="8" priority="7" operator="equal">
      <formula>"Alta"</formula>
    </cfRule>
    <cfRule type="cellIs" dxfId="7" priority="8" operator="equal">
      <formula>"Media"</formula>
    </cfRule>
    <cfRule type="cellIs" dxfId="6" priority="9" operator="equal">
      <formula>"Muy baja"</formula>
    </cfRule>
    <cfRule type="cellIs" dxfId="5" priority="10" operator="equal">
      <formula>"Baja"</formula>
    </cfRule>
  </conditionalFormatting>
  <conditionalFormatting sqref="AF5:AF40">
    <cfRule type="cellIs" dxfId="4" priority="1" operator="equal">
      <formula>"Catastrófico"</formula>
    </cfRule>
    <cfRule type="cellIs" dxfId="3" priority="2" operator="equal">
      <formula>"Mayor"</formula>
    </cfRule>
    <cfRule type="cellIs" dxfId="2" priority="3" operator="equal">
      <formula>"Moderado"</formula>
    </cfRule>
    <cfRule type="cellIs" dxfId="1" priority="4" operator="equal">
      <formula>"Menor"</formula>
    </cfRule>
    <cfRule type="cellIs" dxfId="0" priority="5" operator="equal">
      <formula>"Leve"</formula>
    </cfRule>
  </conditionalFormatting>
  <dataValidations count="7">
    <dataValidation type="list" allowBlank="1" showInputMessage="1" showErrorMessage="1" sqref="AI9:AI13 AI18 AI5:AI6 AI26:AI28 AI30 AI33:AI37" xr:uid="{00000000-0002-0000-0000-000003000000}">
      <formula1>"Aceptar,Evitar,Reducir (transferir),Reducir (mitigar)"</formula1>
    </dataValidation>
    <dataValidation type="list" allowBlank="1" showInputMessage="1" showErrorMessage="1" sqref="G9:G13 G5:G6 G18:G20 G33:G37 G26:G30" xr:uid="{00000000-0002-0000-0000-000004000000}">
      <formula1>"Procesos, Talento humano, Tecnología, Infraestructura, Evento externo"</formula1>
    </dataValidation>
    <dataValidation type="list" allowBlank="1" showInputMessage="1" showErrorMessage="1" sqref="N18 N9:N12 N26 N29:N30 N33 N5:N6 N37" xr:uid="{18CC82B7-AE1C-4FD2-922E-E7BC6333F359}">
      <formula1>INDIRECT(M5)</formula1>
    </dataValidation>
    <dataValidation type="list" allowBlank="1" showInputMessage="1" showErrorMessage="1" sqref="AC37:AC40 AC5:AC32" xr:uid="{00000000-0002-0000-0000-000002000000}">
      <formula1>"Con registro, Sin regisro"</formula1>
    </dataValidation>
    <dataValidation type="list" allowBlank="1" showInputMessage="1" showErrorMessage="1" sqref="AC33:AC36" xr:uid="{CCB7158E-B0CC-427D-BBCD-AB2E1836AF3B}">
      <formula1>"Con registro, Sin registro"</formula1>
    </dataValidation>
    <dataValidation type="list" allowBlank="1" showInputMessage="1" showErrorMessage="1" sqref="AA5:AA40" xr:uid="{00000000-0002-0000-0000-000000000000}">
      <formula1>"Documentado,Sin documentar"</formula1>
    </dataValidation>
    <dataValidation type="list" allowBlank="1" showInputMessage="1" showErrorMessage="1" sqref="AB5:AB40" xr:uid="{00000000-0002-0000-0000-000001000000}">
      <formula1>"Continua, Aleatoria"</formula1>
    </dataValidation>
  </dataValidations>
  <pageMargins left="0.7" right="0.7" top="0.75" bottom="0.75" header="0.3" footer="0.3"/>
  <pageSetup paperSize="9"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9000000}">
          <x14:formula1>
            <xm:f>Calculos!$AI$2:$AI$4</xm:f>
          </x14:formula1>
          <xm:sqref>V18:V25</xm:sqref>
        </x14:dataValidation>
        <x14:dataValidation type="list" allowBlank="1" showInputMessage="1" showErrorMessage="1" xr:uid="{00000000-0002-0000-0000-00000A000000}">
          <x14:formula1>
            <xm:f>Calculos!$AI$5:$AI$6</xm:f>
          </x14:formula1>
          <xm:sqref>X18:X25</xm:sqref>
        </x14:dataValidation>
        <x14:dataValidation type="list" allowBlank="1" showInputMessage="1" showErrorMessage="1" xr:uid="{87266BA8-200D-46D1-B73D-18E0ECACDF94}">
          <x14:formula1>
            <xm:f>Calculos!$O$1:$R$1</xm:f>
          </x14:formula1>
          <xm:sqref>M18 M13 M26 M30 M33 M37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2"/>
  <sheetViews>
    <sheetView topLeftCell="K1" zoomScaleNormal="100" workbookViewId="0">
      <pane ySplit="2" topLeftCell="A3" activePane="bottomLeft" state="frozen"/>
      <selection pane="bottomLeft" activeCell="O3" sqref="O3"/>
    </sheetView>
  </sheetViews>
  <sheetFormatPr baseColWidth="10" defaultColWidth="11.42578125" defaultRowHeight="15" x14ac:dyDescent="0.25"/>
  <cols>
    <col min="1" max="1" width="14.140625" style="10" bestFit="1" customWidth="1"/>
    <col min="2" max="2" width="29.5703125" style="10" customWidth="1"/>
    <col min="3" max="3" width="35.140625" style="10" customWidth="1"/>
    <col min="4" max="4" width="3.28515625" customWidth="1"/>
    <col min="10" max="12" width="10" customWidth="1"/>
    <col min="13" max="13" width="3.28515625" style="30" customWidth="1"/>
    <col min="14" max="14" width="10.5703125" customWidth="1"/>
    <col min="15" max="15" width="21.5703125" customWidth="1"/>
    <col min="16" max="16" width="60.5703125" customWidth="1"/>
    <col min="17" max="17" width="48.85546875" customWidth="1"/>
    <col min="18" max="18" width="35.7109375" customWidth="1"/>
    <col min="19" max="19" width="2.85546875" customWidth="1"/>
  </cols>
  <sheetData>
    <row r="1" spans="1:22" x14ac:dyDescent="0.25">
      <c r="A1" s="295" t="s">
        <v>67</v>
      </c>
      <c r="B1" s="295"/>
      <c r="C1" s="295"/>
      <c r="E1" s="293" t="s">
        <v>12</v>
      </c>
      <c r="F1" s="293"/>
      <c r="G1" s="293"/>
      <c r="H1" s="293"/>
      <c r="I1" s="293"/>
      <c r="J1" s="293"/>
      <c r="K1" s="293"/>
      <c r="L1" s="293"/>
      <c r="M1" s="29"/>
      <c r="N1" s="293" t="s">
        <v>68</v>
      </c>
      <c r="O1" s="293"/>
      <c r="P1" s="293"/>
      <c r="Q1" s="293"/>
      <c r="R1" s="293"/>
      <c r="S1" s="29"/>
      <c r="T1" s="294" t="s">
        <v>69</v>
      </c>
      <c r="U1" s="294"/>
      <c r="V1" s="294"/>
    </row>
    <row r="2" spans="1:22" x14ac:dyDescent="0.25">
      <c r="A2" s="34" t="s">
        <v>70</v>
      </c>
      <c r="B2" s="34" t="s">
        <v>71</v>
      </c>
      <c r="C2" s="34" t="s">
        <v>72</v>
      </c>
      <c r="N2" s="35" t="s">
        <v>73</v>
      </c>
      <c r="O2" s="35" t="s">
        <v>74</v>
      </c>
      <c r="P2" s="35" t="s">
        <v>75</v>
      </c>
      <c r="Q2" s="35" t="s">
        <v>76</v>
      </c>
      <c r="R2" s="35" t="s">
        <v>77</v>
      </c>
      <c r="S2" s="30"/>
    </row>
    <row r="3" spans="1:22" s="10" customFormat="1" ht="90" x14ac:dyDescent="0.25">
      <c r="A3" s="9" t="s">
        <v>43</v>
      </c>
      <c r="B3" s="5" t="s">
        <v>78</v>
      </c>
      <c r="C3" s="5" t="s">
        <v>79</v>
      </c>
      <c r="M3" s="31"/>
      <c r="N3" s="36" t="s">
        <v>80</v>
      </c>
      <c r="O3" s="37" t="s">
        <v>81</v>
      </c>
      <c r="P3" s="37" t="s">
        <v>82</v>
      </c>
      <c r="Q3" s="38" t="s">
        <v>83</v>
      </c>
      <c r="R3" s="39" t="s">
        <v>84</v>
      </c>
      <c r="S3" s="31"/>
    </row>
    <row r="4" spans="1:22" ht="78.75" x14ac:dyDescent="0.25">
      <c r="A4" s="5" t="s">
        <v>85</v>
      </c>
      <c r="B4" s="5" t="s">
        <v>86</v>
      </c>
      <c r="C4" s="5" t="s">
        <v>87</v>
      </c>
      <c r="N4" s="40" t="s">
        <v>88</v>
      </c>
      <c r="O4" s="37" t="s">
        <v>89</v>
      </c>
      <c r="P4" s="37" t="s">
        <v>90</v>
      </c>
      <c r="Q4" s="38" t="s">
        <v>91</v>
      </c>
      <c r="R4" s="39" t="s">
        <v>92</v>
      </c>
      <c r="S4" s="30"/>
    </row>
    <row r="5" spans="1:22" ht="78.75" x14ac:dyDescent="0.25">
      <c r="A5" s="9" t="s">
        <v>93</v>
      </c>
      <c r="B5" s="5" t="s">
        <v>94</v>
      </c>
      <c r="C5" s="5" t="s">
        <v>95</v>
      </c>
      <c r="N5" s="41" t="s">
        <v>96</v>
      </c>
      <c r="O5" s="37" t="s">
        <v>97</v>
      </c>
      <c r="P5" s="37" t="s">
        <v>98</v>
      </c>
      <c r="Q5" s="38" t="s">
        <v>99</v>
      </c>
      <c r="R5" s="39" t="s">
        <v>100</v>
      </c>
      <c r="S5" s="30"/>
    </row>
    <row r="6" spans="1:22" ht="90" x14ac:dyDescent="0.25">
      <c r="A6" s="9" t="s">
        <v>101</v>
      </c>
      <c r="B6" s="5" t="s">
        <v>102</v>
      </c>
      <c r="C6" s="5" t="s">
        <v>103</v>
      </c>
      <c r="N6" s="42" t="s">
        <v>104</v>
      </c>
      <c r="O6" s="37" t="s">
        <v>105</v>
      </c>
      <c r="P6" s="37" t="s">
        <v>106</v>
      </c>
      <c r="Q6" s="38" t="s">
        <v>107</v>
      </c>
      <c r="R6" s="39" t="s">
        <v>108</v>
      </c>
      <c r="S6" s="30"/>
    </row>
    <row r="7" spans="1:22" ht="90" x14ac:dyDescent="0.25">
      <c r="A7" s="5" t="s">
        <v>109</v>
      </c>
      <c r="B7" s="5" t="s">
        <v>110</v>
      </c>
      <c r="C7" s="5" t="s">
        <v>111</v>
      </c>
      <c r="N7" s="43" t="s">
        <v>112</v>
      </c>
      <c r="O7" s="37" t="s">
        <v>113</v>
      </c>
      <c r="P7" s="37" t="s">
        <v>114</v>
      </c>
      <c r="Q7" s="38" t="s">
        <v>115</v>
      </c>
      <c r="R7" s="39" t="s">
        <v>116</v>
      </c>
      <c r="S7" s="30"/>
    </row>
    <row r="8" spans="1:22" x14ac:dyDescent="0.25">
      <c r="N8" s="30"/>
      <c r="O8" s="30"/>
      <c r="P8" s="30"/>
      <c r="Q8" s="30"/>
      <c r="R8" s="30"/>
      <c r="S8" s="30"/>
    </row>
    <row r="9" spans="1:22" x14ac:dyDescent="0.25">
      <c r="N9" s="30"/>
      <c r="O9" s="30"/>
      <c r="P9" s="30"/>
      <c r="Q9" s="30"/>
      <c r="R9" s="30"/>
      <c r="S9" s="30"/>
    </row>
    <row r="10" spans="1:22" x14ac:dyDescent="0.25">
      <c r="B10" s="292" t="s">
        <v>117</v>
      </c>
      <c r="C10" s="292"/>
      <c r="D10" s="292"/>
      <c r="E10" s="292"/>
      <c r="F10" s="292"/>
      <c r="G10" s="292"/>
      <c r="N10" s="30"/>
      <c r="O10" s="30"/>
      <c r="P10" s="30"/>
      <c r="Q10" s="30"/>
      <c r="R10" s="30"/>
      <c r="S10" s="30"/>
    </row>
    <row r="11" spans="1:22" x14ac:dyDescent="0.25">
      <c r="N11" s="30"/>
      <c r="O11" s="30"/>
      <c r="P11" s="30"/>
      <c r="Q11" s="30"/>
      <c r="R11" s="30"/>
      <c r="S11" s="30"/>
    </row>
    <row r="12" spans="1:22" x14ac:dyDescent="0.25">
      <c r="N12" s="30"/>
      <c r="O12" s="30"/>
      <c r="P12" s="30"/>
      <c r="Q12" s="30"/>
      <c r="R12" s="30"/>
      <c r="S12" s="30"/>
    </row>
  </sheetData>
  <sheetProtection sheet="1" objects="1" scenarios="1"/>
  <mergeCells count="5">
    <mergeCell ref="B10:G10"/>
    <mergeCell ref="N1:R1"/>
    <mergeCell ref="T1:V1"/>
    <mergeCell ref="A1:C1"/>
    <mergeCell ref="E1:L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FE3CD-85C1-435A-85F6-32FF756C0EF6}">
  <dimension ref="A1"/>
  <sheetViews>
    <sheetView workbookViewId="0"/>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31"/>
  <sheetViews>
    <sheetView topLeftCell="P1" zoomScale="85" zoomScaleNormal="85" workbookViewId="0">
      <pane ySplit="1" topLeftCell="A2" activePane="bottomLeft" state="frozen"/>
      <selection pane="bottomLeft" activeCell="AD2" sqref="AD2:AD6"/>
    </sheetView>
  </sheetViews>
  <sheetFormatPr baseColWidth="10" defaultColWidth="11.42578125" defaultRowHeight="15" x14ac:dyDescent="0.25"/>
  <cols>
    <col min="1" max="1" width="41.140625" bestFit="1" customWidth="1"/>
    <col min="2" max="2" width="91.5703125" style="6" customWidth="1"/>
    <col min="3" max="3" width="3.7109375" customWidth="1"/>
    <col min="4" max="4" width="15.7109375" customWidth="1"/>
    <col min="5" max="5" width="3.28515625" customWidth="1"/>
    <col min="6" max="6" width="21.85546875" bestFit="1" customWidth="1"/>
    <col min="7" max="7" width="4.7109375" customWidth="1"/>
    <col min="8" max="8" width="48.5703125" customWidth="1"/>
    <col min="10" max="10" width="19" customWidth="1"/>
    <col min="11" max="11" width="14.7109375" bestFit="1" customWidth="1"/>
    <col min="12" max="12" width="26.7109375" customWidth="1"/>
    <col min="14" max="14" width="5.140625" customWidth="1"/>
    <col min="15" max="15" width="25" style="50" customWidth="1"/>
    <col min="16" max="16" width="27.7109375" style="50" customWidth="1"/>
    <col min="17" max="17" width="27" style="50" customWidth="1"/>
    <col min="18" max="18" width="20.28515625" style="50" customWidth="1"/>
    <col min="19" max="19" width="5.28515625" customWidth="1"/>
    <col min="20" max="20" width="13.5703125" customWidth="1"/>
    <col min="21" max="21" width="48.42578125" customWidth="1"/>
    <col min="22" max="22" width="7.42578125" customWidth="1"/>
    <col min="23" max="23" width="13.42578125" customWidth="1"/>
    <col min="24" max="24" width="4" customWidth="1"/>
    <col min="25" max="25" width="3" style="30" customWidth="1"/>
    <col min="26" max="26" width="4" bestFit="1" customWidth="1"/>
    <col min="27" max="27" width="3.7109375" bestFit="1" customWidth="1"/>
    <col min="28" max="28" width="15.28515625" customWidth="1"/>
    <col min="34" max="34" width="3.7109375" bestFit="1" customWidth="1"/>
    <col min="36" max="36" width="34.140625" customWidth="1"/>
    <col min="37" max="37" width="4.7109375" bestFit="1" customWidth="1"/>
  </cols>
  <sheetData>
    <row r="1" spans="1:37" ht="29.25" thickBot="1" x14ac:dyDescent="0.3">
      <c r="A1" s="3" t="s">
        <v>43</v>
      </c>
      <c r="B1" s="4" t="s">
        <v>118</v>
      </c>
      <c r="D1" s="8" t="s">
        <v>6</v>
      </c>
      <c r="F1" s="7" t="s">
        <v>12</v>
      </c>
      <c r="H1" s="4" t="s">
        <v>119</v>
      </c>
      <c r="J1" s="16" t="s">
        <v>120</v>
      </c>
      <c r="K1" s="16" t="s">
        <v>121</v>
      </c>
      <c r="L1" s="17" t="s">
        <v>120</v>
      </c>
      <c r="M1" s="17" t="s">
        <v>122</v>
      </c>
      <c r="O1" s="53" t="s">
        <v>123</v>
      </c>
      <c r="P1" s="53" t="s">
        <v>42</v>
      </c>
      <c r="Q1" s="53" t="s">
        <v>124</v>
      </c>
      <c r="R1" s="53" t="s">
        <v>46</v>
      </c>
      <c r="T1" s="35" t="s">
        <v>125</v>
      </c>
      <c r="U1" s="35" t="s">
        <v>23</v>
      </c>
      <c r="V1" s="35" t="s">
        <v>126</v>
      </c>
      <c r="W1" s="35" t="s">
        <v>73</v>
      </c>
      <c r="X1" s="49"/>
      <c r="Y1" s="33"/>
      <c r="Z1" s="32"/>
      <c r="AC1" s="296" t="s">
        <v>6</v>
      </c>
      <c r="AD1" s="296"/>
      <c r="AE1" s="296"/>
      <c r="AF1" s="296"/>
      <c r="AG1" s="296"/>
    </row>
    <row r="2" spans="1:37" ht="64.5" thickBot="1" x14ac:dyDescent="0.3">
      <c r="A2" s="1" t="s">
        <v>127</v>
      </c>
      <c r="B2" s="19" t="s">
        <v>128</v>
      </c>
      <c r="D2" s="9" t="s">
        <v>129</v>
      </c>
      <c r="F2" s="5" t="s">
        <v>130</v>
      </c>
      <c r="H2" s="5" t="s">
        <v>131</v>
      </c>
      <c r="J2" s="14" t="s">
        <v>132</v>
      </c>
      <c r="K2" s="14" t="s">
        <v>133</v>
      </c>
      <c r="L2" s="13" t="s">
        <v>134</v>
      </c>
      <c r="M2" s="15">
        <v>0.2</v>
      </c>
      <c r="O2" s="51" t="s">
        <v>135</v>
      </c>
      <c r="P2" s="51" t="s">
        <v>136</v>
      </c>
      <c r="Q2" s="51" t="s">
        <v>137</v>
      </c>
      <c r="R2" s="51" t="s">
        <v>138</v>
      </c>
      <c r="T2" s="46" t="s">
        <v>123</v>
      </c>
      <c r="U2" s="47" t="s">
        <v>135</v>
      </c>
      <c r="V2" s="46">
        <v>1</v>
      </c>
      <c r="W2" s="45" t="s">
        <v>139</v>
      </c>
      <c r="X2" s="33"/>
      <c r="Y2" s="33"/>
      <c r="Z2" s="21"/>
      <c r="AB2" s="20"/>
      <c r="AC2" s="21" t="s">
        <v>139</v>
      </c>
      <c r="AD2" s="21" t="s">
        <v>140</v>
      </c>
      <c r="AE2" s="21" t="s">
        <v>141</v>
      </c>
      <c r="AF2" s="21" t="s">
        <v>142</v>
      </c>
      <c r="AG2" s="21" t="s">
        <v>143</v>
      </c>
      <c r="AH2" s="298" t="s">
        <v>144</v>
      </c>
      <c r="AI2" s="23" t="s">
        <v>48</v>
      </c>
      <c r="AJ2" s="11" t="s">
        <v>145</v>
      </c>
      <c r="AK2" s="24">
        <v>0.25</v>
      </c>
    </row>
    <row r="3" spans="1:37" ht="76.5" x14ac:dyDescent="0.25">
      <c r="A3" s="1" t="s">
        <v>146</v>
      </c>
      <c r="B3" s="19" t="s">
        <v>147</v>
      </c>
      <c r="D3" s="9" t="s">
        <v>42</v>
      </c>
      <c r="F3" s="9" t="s">
        <v>148</v>
      </c>
      <c r="H3" s="5" t="s">
        <v>149</v>
      </c>
      <c r="J3" s="14" t="s">
        <v>150</v>
      </c>
      <c r="K3" s="14" t="s">
        <v>151</v>
      </c>
      <c r="L3" s="13" t="s">
        <v>152</v>
      </c>
      <c r="M3" s="15">
        <v>0.4</v>
      </c>
      <c r="O3" s="51" t="s">
        <v>153</v>
      </c>
      <c r="P3" s="51" t="s">
        <v>66</v>
      </c>
      <c r="Q3" s="51" t="s">
        <v>154</v>
      </c>
      <c r="R3" s="51" t="s">
        <v>47</v>
      </c>
      <c r="T3" s="46" t="s">
        <v>123</v>
      </c>
      <c r="U3" s="47" t="s">
        <v>153</v>
      </c>
      <c r="V3" s="46">
        <v>2</v>
      </c>
      <c r="W3" s="45" t="s">
        <v>140</v>
      </c>
      <c r="X3" s="33"/>
      <c r="Y3" s="33"/>
      <c r="Z3" s="21">
        <v>100</v>
      </c>
      <c r="AA3" s="297" t="s">
        <v>122</v>
      </c>
      <c r="AB3" s="14" t="s">
        <v>155</v>
      </c>
      <c r="AC3" s="22" t="s">
        <v>156</v>
      </c>
      <c r="AD3" s="22" t="s">
        <v>156</v>
      </c>
      <c r="AE3" s="22" t="s">
        <v>156</v>
      </c>
      <c r="AF3" s="22" t="s">
        <v>156</v>
      </c>
      <c r="AG3" s="22" t="s">
        <v>157</v>
      </c>
      <c r="AH3" s="298"/>
      <c r="AI3" s="28" t="s">
        <v>63</v>
      </c>
      <c r="AJ3" s="25" t="s">
        <v>158</v>
      </c>
      <c r="AK3" s="27">
        <v>0.15</v>
      </c>
    </row>
    <row r="4" spans="1:37" ht="77.25" thickBot="1" x14ac:dyDescent="0.3">
      <c r="A4" s="1" t="s">
        <v>0</v>
      </c>
      <c r="B4" s="19" t="s">
        <v>159</v>
      </c>
      <c r="D4" s="5" t="s">
        <v>160</v>
      </c>
      <c r="F4" s="9" t="s">
        <v>161</v>
      </c>
      <c r="H4" s="5" t="s">
        <v>162</v>
      </c>
      <c r="J4" s="14" t="s">
        <v>163</v>
      </c>
      <c r="K4" s="14" t="s">
        <v>164</v>
      </c>
      <c r="L4" s="13" t="s">
        <v>165</v>
      </c>
      <c r="M4" s="15">
        <v>0.6</v>
      </c>
      <c r="O4" s="51" t="s">
        <v>166</v>
      </c>
      <c r="P4" s="51" t="s">
        <v>167</v>
      </c>
      <c r="Q4" s="51" t="s">
        <v>168</v>
      </c>
      <c r="R4" s="51" t="s">
        <v>169</v>
      </c>
      <c r="T4" s="46" t="s">
        <v>123</v>
      </c>
      <c r="U4" s="47" t="s">
        <v>166</v>
      </c>
      <c r="V4" s="46">
        <v>3</v>
      </c>
      <c r="W4" s="45" t="s">
        <v>141</v>
      </c>
      <c r="X4" s="33"/>
      <c r="Y4" s="33"/>
      <c r="Z4" s="21">
        <v>80</v>
      </c>
      <c r="AA4" s="297"/>
      <c r="AB4" s="14" t="s">
        <v>170</v>
      </c>
      <c r="AC4" s="22" t="s">
        <v>141</v>
      </c>
      <c r="AD4" s="22" t="s">
        <v>141</v>
      </c>
      <c r="AE4" s="22" t="s">
        <v>156</v>
      </c>
      <c r="AF4" s="22" t="s">
        <v>156</v>
      </c>
      <c r="AG4" s="22" t="s">
        <v>157</v>
      </c>
      <c r="AH4" s="298"/>
      <c r="AI4" s="26" t="s">
        <v>57</v>
      </c>
      <c r="AJ4" s="18" t="s">
        <v>171</v>
      </c>
      <c r="AK4" s="12">
        <v>0.1</v>
      </c>
    </row>
    <row r="5" spans="1:37" ht="77.25" thickBot="1" x14ac:dyDescent="0.3">
      <c r="A5" s="1" t="s">
        <v>172</v>
      </c>
      <c r="B5" s="19" t="s">
        <v>173</v>
      </c>
      <c r="F5" s="9" t="s">
        <v>174</v>
      </c>
      <c r="H5" s="5" t="s">
        <v>175</v>
      </c>
      <c r="J5" s="14" t="s">
        <v>176</v>
      </c>
      <c r="K5" s="14" t="s">
        <v>170</v>
      </c>
      <c r="L5" s="13" t="s">
        <v>177</v>
      </c>
      <c r="M5" s="15">
        <v>0.8</v>
      </c>
      <c r="O5" s="51" t="s">
        <v>178</v>
      </c>
      <c r="P5" s="51" t="s">
        <v>62</v>
      </c>
      <c r="Q5" s="51" t="s">
        <v>179</v>
      </c>
      <c r="R5" s="51" t="s">
        <v>180</v>
      </c>
      <c r="T5" s="46" t="s">
        <v>123</v>
      </c>
      <c r="U5" s="47" t="s">
        <v>178</v>
      </c>
      <c r="V5" s="46">
        <v>4</v>
      </c>
      <c r="W5" s="45" t="s">
        <v>142</v>
      </c>
      <c r="X5" s="33"/>
      <c r="Y5" s="33"/>
      <c r="Z5" s="21">
        <v>60</v>
      </c>
      <c r="AA5" s="297"/>
      <c r="AB5" s="14" t="s">
        <v>164</v>
      </c>
      <c r="AC5" s="22" t="s">
        <v>141</v>
      </c>
      <c r="AD5" s="22" t="s">
        <v>141</v>
      </c>
      <c r="AE5" s="22" t="s">
        <v>141</v>
      </c>
      <c r="AF5" s="22" t="s">
        <v>156</v>
      </c>
      <c r="AG5" s="22" t="s">
        <v>157</v>
      </c>
      <c r="AH5" s="298" t="s">
        <v>36</v>
      </c>
      <c r="AI5" s="23" t="s">
        <v>49</v>
      </c>
      <c r="AJ5" s="11" t="s">
        <v>181</v>
      </c>
      <c r="AK5" s="24">
        <v>0.25</v>
      </c>
    </row>
    <row r="6" spans="1:37" ht="77.25" thickBot="1" x14ac:dyDescent="0.3">
      <c r="A6" s="1" t="s">
        <v>182</v>
      </c>
      <c r="B6" s="19" t="s">
        <v>183</v>
      </c>
      <c r="F6" s="9" t="s">
        <v>184</v>
      </c>
      <c r="H6" s="5" t="s">
        <v>45</v>
      </c>
      <c r="J6" s="14" t="s">
        <v>185</v>
      </c>
      <c r="K6" s="14" t="s">
        <v>155</v>
      </c>
      <c r="L6" s="13" t="s">
        <v>186</v>
      </c>
      <c r="M6" s="15">
        <v>1</v>
      </c>
      <c r="O6" s="52" t="s">
        <v>187</v>
      </c>
      <c r="P6" s="52" t="s">
        <v>188</v>
      </c>
      <c r="Q6" s="52" t="s">
        <v>189</v>
      </c>
      <c r="R6" s="52" t="s">
        <v>190</v>
      </c>
      <c r="T6" s="46" t="s">
        <v>123</v>
      </c>
      <c r="U6" s="47" t="s">
        <v>187</v>
      </c>
      <c r="V6" s="46">
        <v>5</v>
      </c>
      <c r="W6" s="45" t="s">
        <v>143</v>
      </c>
      <c r="X6" s="33"/>
      <c r="Y6" s="33"/>
      <c r="Z6" s="21">
        <v>40</v>
      </c>
      <c r="AA6" s="297"/>
      <c r="AB6" s="14" t="s">
        <v>151</v>
      </c>
      <c r="AC6" s="22" t="s">
        <v>191</v>
      </c>
      <c r="AD6" s="22" t="s">
        <v>141</v>
      </c>
      <c r="AE6" s="22" t="s">
        <v>141</v>
      </c>
      <c r="AF6" s="22" t="s">
        <v>156</v>
      </c>
      <c r="AG6" s="22" t="s">
        <v>157</v>
      </c>
      <c r="AH6" s="298"/>
      <c r="AI6" s="26" t="s">
        <v>55</v>
      </c>
      <c r="AJ6" s="18" t="s">
        <v>192</v>
      </c>
      <c r="AK6" s="12">
        <v>0.15</v>
      </c>
    </row>
    <row r="7" spans="1:37" ht="45" x14ac:dyDescent="0.25">
      <c r="A7" s="2" t="s">
        <v>193</v>
      </c>
      <c r="B7" s="19" t="s">
        <v>194</v>
      </c>
      <c r="F7" s="5" t="s">
        <v>44</v>
      </c>
      <c r="T7" s="46" t="s">
        <v>42</v>
      </c>
      <c r="U7" s="47" t="s">
        <v>136</v>
      </c>
      <c r="V7" s="46">
        <v>6</v>
      </c>
      <c r="W7" s="45" t="s">
        <v>139</v>
      </c>
      <c r="X7" s="33"/>
      <c r="Y7" s="33"/>
      <c r="Z7" s="21">
        <v>20</v>
      </c>
      <c r="AA7" s="297"/>
      <c r="AB7" s="14" t="s">
        <v>133</v>
      </c>
      <c r="AC7" s="22" t="s">
        <v>191</v>
      </c>
      <c r="AD7" s="22" t="s">
        <v>191</v>
      </c>
      <c r="AE7" s="22" t="s">
        <v>141</v>
      </c>
      <c r="AF7" s="22" t="s">
        <v>156</v>
      </c>
      <c r="AG7" s="22" t="s">
        <v>157</v>
      </c>
    </row>
    <row r="8" spans="1:37" ht="38.25" x14ac:dyDescent="0.25">
      <c r="A8" s="2" t="s">
        <v>195</v>
      </c>
      <c r="B8" s="19" t="s">
        <v>194</v>
      </c>
      <c r="F8" s="5" t="s">
        <v>196</v>
      </c>
      <c r="T8" s="46" t="s">
        <v>42</v>
      </c>
      <c r="U8" s="47" t="s">
        <v>66</v>
      </c>
      <c r="V8" s="46">
        <v>7</v>
      </c>
      <c r="W8" s="45" t="s">
        <v>140</v>
      </c>
      <c r="X8" s="33"/>
      <c r="Y8" s="33"/>
      <c r="Z8" s="33"/>
    </row>
    <row r="9" spans="1:37" ht="25.5" x14ac:dyDescent="0.25">
      <c r="A9" s="2" t="s">
        <v>197</v>
      </c>
      <c r="B9" s="19" t="s">
        <v>198</v>
      </c>
      <c r="T9" s="46" t="s">
        <v>42</v>
      </c>
      <c r="U9" s="47" t="s">
        <v>167</v>
      </c>
      <c r="V9" s="46">
        <v>8</v>
      </c>
      <c r="W9" s="45" t="s">
        <v>141</v>
      </c>
      <c r="X9" s="33"/>
      <c r="Y9" s="33"/>
      <c r="Z9" s="33"/>
    </row>
    <row r="10" spans="1:37" ht="38.25" x14ac:dyDescent="0.25">
      <c r="A10" s="2" t="s">
        <v>199</v>
      </c>
      <c r="B10" s="19" t="s">
        <v>200</v>
      </c>
      <c r="T10" s="46" t="s">
        <v>42</v>
      </c>
      <c r="U10" s="47" t="s">
        <v>62</v>
      </c>
      <c r="V10" s="46">
        <v>9</v>
      </c>
      <c r="W10" s="45" t="s">
        <v>142</v>
      </c>
      <c r="X10" s="33"/>
      <c r="Y10" s="33"/>
      <c r="Z10" s="33"/>
    </row>
    <row r="11" spans="1:37" ht="25.5" x14ac:dyDescent="0.25">
      <c r="A11" s="1" t="s">
        <v>201</v>
      </c>
      <c r="B11" s="19" t="s">
        <v>194</v>
      </c>
      <c r="T11" s="46" t="s">
        <v>42</v>
      </c>
      <c r="U11" s="47" t="s">
        <v>188</v>
      </c>
      <c r="V11" s="46">
        <v>10</v>
      </c>
      <c r="W11" s="45" t="s">
        <v>143</v>
      </c>
      <c r="X11" s="33"/>
      <c r="Y11" s="33"/>
      <c r="Z11" s="33"/>
    </row>
    <row r="12" spans="1:37" ht="38.25" x14ac:dyDescent="0.25">
      <c r="A12" s="2" t="s">
        <v>202</v>
      </c>
      <c r="B12" s="19" t="s">
        <v>194</v>
      </c>
      <c r="T12" s="46" t="s">
        <v>203</v>
      </c>
      <c r="U12" s="47" t="s">
        <v>137</v>
      </c>
      <c r="V12" s="46">
        <v>11</v>
      </c>
      <c r="W12" s="45" t="s">
        <v>139</v>
      </c>
      <c r="X12" s="33"/>
    </row>
    <row r="13" spans="1:37" ht="38.25" x14ac:dyDescent="0.25">
      <c r="A13" s="2" t="s">
        <v>204</v>
      </c>
      <c r="B13" s="19" t="s">
        <v>194</v>
      </c>
      <c r="T13" s="46" t="s">
        <v>203</v>
      </c>
      <c r="U13" s="47" t="s">
        <v>154</v>
      </c>
      <c r="V13" s="46">
        <v>12</v>
      </c>
      <c r="W13" s="45" t="s">
        <v>140</v>
      </c>
      <c r="X13" s="33"/>
    </row>
    <row r="14" spans="1:37" ht="38.25" x14ac:dyDescent="0.25">
      <c r="A14" s="2" t="s">
        <v>205</v>
      </c>
      <c r="B14" s="19" t="s">
        <v>194</v>
      </c>
      <c r="T14" s="46" t="s">
        <v>203</v>
      </c>
      <c r="U14" s="47" t="s">
        <v>168</v>
      </c>
      <c r="V14" s="46">
        <v>13</v>
      </c>
      <c r="W14" s="45" t="s">
        <v>141</v>
      </c>
      <c r="X14" s="33"/>
    </row>
    <row r="15" spans="1:37" ht="38.25" x14ac:dyDescent="0.25">
      <c r="A15" s="2" t="s">
        <v>206</v>
      </c>
      <c r="B15" s="19" t="s">
        <v>194</v>
      </c>
      <c r="T15" s="46" t="s">
        <v>203</v>
      </c>
      <c r="U15" s="47" t="s">
        <v>179</v>
      </c>
      <c r="V15" s="46">
        <v>14</v>
      </c>
      <c r="W15" s="45" t="s">
        <v>142</v>
      </c>
      <c r="X15" s="33"/>
    </row>
    <row r="16" spans="1:37" ht="38.25" x14ac:dyDescent="0.25">
      <c r="A16" s="2" t="s">
        <v>207</v>
      </c>
      <c r="B16" s="19" t="s">
        <v>194</v>
      </c>
      <c r="T16" s="46" t="s">
        <v>203</v>
      </c>
      <c r="U16" s="47" t="s">
        <v>189</v>
      </c>
      <c r="V16" s="46">
        <v>15</v>
      </c>
      <c r="W16" s="45" t="s">
        <v>143</v>
      </c>
      <c r="X16" s="33"/>
    </row>
    <row r="17" spans="1:24" ht="51" x14ac:dyDescent="0.25">
      <c r="A17" s="2" t="s">
        <v>208</v>
      </c>
      <c r="B17" s="19" t="s">
        <v>209</v>
      </c>
      <c r="T17" s="46" t="s">
        <v>46</v>
      </c>
      <c r="U17" s="47" t="s">
        <v>138</v>
      </c>
      <c r="V17" s="46">
        <v>16</v>
      </c>
      <c r="W17" s="45" t="s">
        <v>139</v>
      </c>
      <c r="X17" s="33"/>
    </row>
    <row r="18" spans="1:24" ht="38.25" x14ac:dyDescent="0.25">
      <c r="A18" s="1" t="s">
        <v>210</v>
      </c>
      <c r="B18" s="19" t="s">
        <v>211</v>
      </c>
      <c r="T18" s="46" t="s">
        <v>46</v>
      </c>
      <c r="U18" s="47" t="s">
        <v>47</v>
      </c>
      <c r="V18" s="46">
        <v>17</v>
      </c>
      <c r="W18" s="45" t="s">
        <v>140</v>
      </c>
      <c r="X18" s="33"/>
    </row>
    <row r="19" spans="1:24" ht="38.25" x14ac:dyDescent="0.25">
      <c r="A19" s="1" t="s">
        <v>212</v>
      </c>
      <c r="B19" s="19" t="s">
        <v>213</v>
      </c>
      <c r="T19" s="46" t="s">
        <v>46</v>
      </c>
      <c r="U19" s="47" t="s">
        <v>169</v>
      </c>
      <c r="V19" s="46">
        <v>18</v>
      </c>
      <c r="W19" s="45" t="s">
        <v>141</v>
      </c>
      <c r="X19" s="33"/>
    </row>
    <row r="20" spans="1:24" ht="38.25" x14ac:dyDescent="0.25">
      <c r="A20" s="1" t="s">
        <v>214</v>
      </c>
      <c r="B20" s="19" t="s">
        <v>215</v>
      </c>
      <c r="T20" s="46" t="s">
        <v>46</v>
      </c>
      <c r="U20" s="47" t="s">
        <v>180</v>
      </c>
      <c r="V20" s="46">
        <v>19</v>
      </c>
      <c r="W20" s="45" t="s">
        <v>142</v>
      </c>
      <c r="X20" s="33"/>
    </row>
    <row r="21" spans="1:24" ht="38.25" x14ac:dyDescent="0.25">
      <c r="A21" s="1" t="s">
        <v>216</v>
      </c>
      <c r="B21" s="19" t="s">
        <v>217</v>
      </c>
      <c r="T21" s="44" t="s">
        <v>46</v>
      </c>
      <c r="U21" s="48" t="s">
        <v>190</v>
      </c>
      <c r="V21" s="44">
        <v>20</v>
      </c>
      <c r="W21" s="21" t="s">
        <v>143</v>
      </c>
      <c r="X21" s="33"/>
    </row>
    <row r="22" spans="1:24" ht="25.5" x14ac:dyDescent="0.25">
      <c r="A22" s="2" t="s">
        <v>218</v>
      </c>
      <c r="B22" s="19" t="s">
        <v>219</v>
      </c>
    </row>
    <row r="23" spans="1:24" ht="51" x14ac:dyDescent="0.25">
      <c r="A23" s="1" t="s">
        <v>220</v>
      </c>
      <c r="B23" s="19" t="s">
        <v>221</v>
      </c>
    </row>
    <row r="24" spans="1:24" ht="25.5" x14ac:dyDescent="0.25">
      <c r="A24" s="1" t="s">
        <v>222</v>
      </c>
      <c r="B24" s="19" t="s">
        <v>223</v>
      </c>
    </row>
    <row r="25" spans="1:24" ht="38.25" x14ac:dyDescent="0.25">
      <c r="A25" s="1" t="s">
        <v>224</v>
      </c>
      <c r="B25" s="19" t="s">
        <v>225</v>
      </c>
    </row>
    <row r="26" spans="1:24" ht="25.5" x14ac:dyDescent="0.25">
      <c r="A26" s="1" t="s">
        <v>226</v>
      </c>
      <c r="B26" s="19" t="s">
        <v>227</v>
      </c>
    </row>
    <row r="27" spans="1:24" ht="25.5" x14ac:dyDescent="0.25">
      <c r="A27" s="1" t="s">
        <v>228</v>
      </c>
      <c r="B27" s="19" t="s">
        <v>229</v>
      </c>
    </row>
    <row r="28" spans="1:24" ht="38.25" x14ac:dyDescent="0.25">
      <c r="A28" s="1" t="s">
        <v>230</v>
      </c>
      <c r="B28" s="19" t="s">
        <v>231</v>
      </c>
    </row>
    <row r="29" spans="1:24" ht="51" x14ac:dyDescent="0.25">
      <c r="A29" s="1" t="s">
        <v>232</v>
      </c>
      <c r="B29" s="19" t="s">
        <v>233</v>
      </c>
    </row>
    <row r="30" spans="1:24" ht="25.5" x14ac:dyDescent="0.25">
      <c r="A30" s="1" t="s">
        <v>234</v>
      </c>
      <c r="B30" s="19" t="s">
        <v>235</v>
      </c>
    </row>
    <row r="31" spans="1:24" ht="25.5" x14ac:dyDescent="0.25">
      <c r="A31" s="1" t="s">
        <v>236</v>
      </c>
      <c r="B31" s="19" t="s">
        <v>237</v>
      </c>
    </row>
  </sheetData>
  <sheetProtection sheet="1" objects="1" scenarios="1"/>
  <mergeCells count="4">
    <mergeCell ref="AC1:AG1"/>
    <mergeCell ref="AA3:AA7"/>
    <mergeCell ref="AH2:AH4"/>
    <mergeCell ref="AH5:AH6"/>
  </mergeCells>
  <pageMargins left="0.7" right="0.7" top="0.75" bottom="0.75" header="0.3" footer="0.3"/>
  <pageSetup paperSize="9" orientation="portrait" horizontalDpi="300" verticalDpi="3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812B4291502C540A041FCC42415F9BD" ma:contentTypeVersion="6" ma:contentTypeDescription="Crear nuevo documento." ma:contentTypeScope="" ma:versionID="3bac33facc6473393f4f6de380197835">
  <xsd:schema xmlns:xsd="http://www.w3.org/2001/XMLSchema" xmlns:xs="http://www.w3.org/2001/XMLSchema" xmlns:p="http://schemas.microsoft.com/office/2006/metadata/properties" xmlns:ns2="ca9f4d90-cd1d-4692-bcd0-8696d2d1fd94" xmlns:ns3="ff35ddf0-a221-4a9d-ab16-880540fdaf1f" targetNamespace="http://schemas.microsoft.com/office/2006/metadata/properties" ma:root="true" ma:fieldsID="aac8e8e6bdf182155a501eac18f3100e" ns2:_="" ns3:_="">
    <xsd:import namespace="ca9f4d90-cd1d-4692-bcd0-8696d2d1fd94"/>
    <xsd:import namespace="ff35ddf0-a221-4a9d-ab16-880540fdaf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f4d90-cd1d-4692-bcd0-8696d2d1f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35ddf0-a221-4a9d-ab16-880540fdaf1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D381-FFD6-447F-8E1F-E8DD009B663E}">
  <ds:schemaRefs>
    <ds:schemaRef ds:uri="http://schemas.microsoft.com/sharepoint/v3/contenttype/forms"/>
  </ds:schemaRefs>
</ds:datastoreItem>
</file>

<file path=customXml/itemProps2.xml><?xml version="1.0" encoding="utf-8"?>
<ds:datastoreItem xmlns:ds="http://schemas.openxmlformats.org/officeDocument/2006/customXml" ds:itemID="{B5DB35DB-A1F9-43CB-BB7C-BD7B70F432E9}">
  <ds:schemaRefs>
    <ds:schemaRef ds:uri="http://purl.org/dc/dcmitype/"/>
    <ds:schemaRef ds:uri="http://schemas.microsoft.com/office/2006/documentManagement/types"/>
    <ds:schemaRef ds:uri="ff35ddf0-a221-4a9d-ab16-880540fdaf1f"/>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metadata/properties"/>
    <ds:schemaRef ds:uri="ca9f4d90-cd1d-4692-bcd0-8696d2d1fd94"/>
    <ds:schemaRef ds:uri="http://www.w3.org/XML/1998/namespace"/>
  </ds:schemaRefs>
</ds:datastoreItem>
</file>

<file path=customXml/itemProps3.xml><?xml version="1.0" encoding="utf-8"?>
<ds:datastoreItem xmlns:ds="http://schemas.openxmlformats.org/officeDocument/2006/customXml" ds:itemID="{06FAEBEC-59B4-490F-A173-6EB6C15974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9f4d90-cd1d-4692-bcd0-8696d2d1fd94"/>
    <ds:schemaRef ds:uri="ff35ddf0-a221-4a9d-ab16-880540fda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Riesgos</vt:lpstr>
      <vt:lpstr>Información</vt:lpstr>
      <vt:lpstr>Hoja1</vt:lpstr>
      <vt:lpstr>Calculos</vt:lpstr>
      <vt:lpstr>Afectación</vt:lpstr>
      <vt:lpstr>Dimensión</vt:lpstr>
      <vt:lpstr>Nivel</vt:lpstr>
      <vt:lpstr>Num</vt:lpstr>
      <vt:lpstr>Información!OLE_LINK1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Estudiante</dc:creator>
  <cp:keywords/>
  <dc:description/>
  <cp:lastModifiedBy>Yineth Perez</cp:lastModifiedBy>
  <cp:revision/>
  <dcterms:created xsi:type="dcterms:W3CDTF">2021-07-06T22:32:56Z</dcterms:created>
  <dcterms:modified xsi:type="dcterms:W3CDTF">2025-04-03T15:31:37Z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0x0101006812B4291502C540A041FCC42415F9BD</vt:lpwstr>
  </property>
  <property fmtid="{D5CDD505-2E9C-101B-9397-08002B2CF9AE}" pid="3" name="MediaServiceImageTags">
    <vt:lpwstr/>
  </property>
</Properties>
</file>