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24226"/>
  <mc:AlternateContent xmlns:mc="http://schemas.openxmlformats.org/markup-compatibility/2006">
    <mc:Choice Requires="x15">
      <x15ac:absPath xmlns:x15ac="http://schemas.microsoft.com/office/spreadsheetml/2010/11/ac" url="C:\Users\yperez\Downloads\"/>
    </mc:Choice>
  </mc:AlternateContent>
  <xr:revisionPtr revIDLastSave="0" documentId="13_ncr:1_{1F3BFCBA-7B87-4808-9168-B6E7C0CE108F}" xr6:coauthVersionLast="47" xr6:coauthVersionMax="47" xr10:uidLastSave="{00000000-0000-0000-0000-000000000000}"/>
  <bookViews>
    <workbookView xWindow="-120" yWindow="-120" windowWidth="29040" windowHeight="15840" firstSheet="1" activeTab="1" xr2:uid="{00000000-000D-0000-FFFF-FFFF00000000}"/>
  </bookViews>
  <sheets>
    <sheet name="Intructivo" sheetId="20" r:id="rId1"/>
    <sheet name="2026" sheetId="1" r:id="rId2"/>
    <sheet name="Tabla probabilidad" sheetId="12" r:id="rId3"/>
    <sheet name="Tabla Impacto" sheetId="13" r:id="rId4"/>
    <sheet name="Opciones Tratamiento" sheetId="16" state="hidden" r:id="rId5"/>
    <sheet name="Hoja1" sheetId="11" state="hidden" r:id="rId6"/>
  </sheets>
  <externalReferences>
    <externalReference r:id="rId7"/>
    <externalReference r:id="rId8"/>
    <externalReference r:id="rId9"/>
    <externalReference r:id="rId10"/>
    <externalReference r:id="rId11"/>
  </externalReferences>
  <definedNames>
    <definedName name="_xlnm._FilterDatabase" localSheetId="1" hidden="1">'2026'!$A$6:$BN$50</definedName>
    <definedName name="_xlnm.Print_Area" localSheetId="1">'2026'!$A$1:$AH$38</definedName>
  </definedNames>
  <calcPr calcId="191029"/>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 l="1"/>
  <c r="R25" i="1"/>
  <c r="L25" i="1"/>
  <c r="U24" i="1"/>
  <c r="R24" i="1"/>
  <c r="L24" i="1"/>
  <c r="M24" i="1" s="1"/>
  <c r="N24" i="1" s="1"/>
  <c r="I24" i="1"/>
  <c r="U23" i="1"/>
  <c r="R23" i="1"/>
  <c r="L23" i="1"/>
  <c r="U22" i="1"/>
  <c r="R22" i="1"/>
  <c r="U21" i="1"/>
  <c r="R21" i="1"/>
  <c r="L21" i="1"/>
  <c r="M21" i="1" s="1"/>
  <c r="I21" i="1"/>
  <c r="J21" i="1" s="1"/>
  <c r="U20" i="1"/>
  <c r="R20" i="1"/>
  <c r="L20" i="1"/>
  <c r="U19" i="1"/>
  <c r="R19" i="1"/>
  <c r="U18" i="1"/>
  <c r="R18" i="1"/>
  <c r="L18" i="1"/>
  <c r="M18" i="1" s="1"/>
  <c r="I18" i="1"/>
  <c r="J18" i="1" s="1"/>
  <c r="AC24" i="1" l="1"/>
  <c r="AC25" i="1" s="1"/>
  <c r="AB25" i="1" s="1"/>
  <c r="Y21" i="1"/>
  <c r="Y18" i="1"/>
  <c r="O21" i="1"/>
  <c r="N21" i="1"/>
  <c r="AC21" i="1" s="1"/>
  <c r="AC22" i="1" s="1"/>
  <c r="AC23" i="1" s="1"/>
  <c r="O24" i="1"/>
  <c r="N18" i="1"/>
  <c r="AC18" i="1" s="1"/>
  <c r="AC19" i="1" s="1"/>
  <c r="AC20" i="1" s="1"/>
  <c r="O18" i="1"/>
  <c r="J24" i="1"/>
  <c r="Y24" i="1" s="1"/>
  <c r="U34" i="1"/>
  <c r="U35" i="1"/>
  <c r="R33" i="1"/>
  <c r="R34" i="1"/>
  <c r="R35" i="1"/>
  <c r="U33" i="1"/>
  <c r="I31" i="1"/>
  <c r="J31" i="1" s="1"/>
  <c r="R31" i="1"/>
  <c r="U31" i="1"/>
  <c r="L32" i="1"/>
  <c r="R32" i="1"/>
  <c r="U32" i="1"/>
  <c r="L35" i="1"/>
  <c r="I36" i="1"/>
  <c r="J36" i="1" s="1"/>
  <c r="R36" i="1"/>
  <c r="U36" i="1"/>
  <c r="L37" i="1"/>
  <c r="R37" i="1"/>
  <c r="U37" i="1"/>
  <c r="L38" i="1"/>
  <c r="R38" i="1"/>
  <c r="U38" i="1"/>
  <c r="AB24" i="1" l="1"/>
  <c r="Y31" i="1"/>
  <c r="Z31" i="1" s="1"/>
  <c r="Y36" i="1"/>
  <c r="AA24" i="1"/>
  <c r="Y25" i="1" s="1"/>
  <c r="Z24" i="1"/>
  <c r="AD24" i="1" s="1"/>
  <c r="AB18" i="1"/>
  <c r="AB21" i="1"/>
  <c r="Z21" i="1"/>
  <c r="AA21" i="1"/>
  <c r="Y22" i="1" s="1"/>
  <c r="Z18" i="1"/>
  <c r="AA18" i="1"/>
  <c r="Y19" i="1" s="1"/>
  <c r="AD21" i="1" l="1"/>
  <c r="AD18" i="1"/>
  <c r="Z22" i="1"/>
  <c r="AA22" i="1"/>
  <c r="Y23" i="1" s="1"/>
  <c r="Z19" i="1"/>
  <c r="AA19" i="1"/>
  <c r="Y20" i="1" s="1"/>
  <c r="AA25" i="1"/>
  <c r="Z25" i="1"/>
  <c r="AD25" i="1" s="1"/>
  <c r="AB22" i="1"/>
  <c r="AB23" i="1"/>
  <c r="AB19" i="1"/>
  <c r="AB20" i="1"/>
  <c r="AA31" i="1"/>
  <c r="Z36" i="1"/>
  <c r="AA36" i="1"/>
  <c r="Y37" i="1" s="1"/>
  <c r="Y32" i="1" l="1"/>
  <c r="Z32" i="1" s="1"/>
  <c r="AA37" i="1"/>
  <c r="Y38" i="1" s="1"/>
  <c r="AA20" i="1"/>
  <c r="Z20" i="1"/>
  <c r="AD20" i="1" s="1"/>
  <c r="AA23" i="1"/>
  <c r="Z23" i="1"/>
  <c r="AD23" i="1" s="1"/>
  <c r="AD19" i="1"/>
  <c r="AD22" i="1"/>
  <c r="AA32" i="1"/>
  <c r="Y33" i="1" s="1"/>
  <c r="AA33" i="1" l="1"/>
  <c r="Y34" i="1" s="1"/>
  <c r="AA34" i="1" s="1"/>
  <c r="Y35" i="1" s="1"/>
  <c r="Z33" i="1"/>
  <c r="Z37" i="1"/>
  <c r="Z38" i="1"/>
  <c r="AA38" i="1"/>
  <c r="Z34" i="1" l="1"/>
  <c r="AA35" i="1"/>
  <c r="Z35" i="1"/>
  <c r="R14" i="1"/>
  <c r="U14" i="1"/>
  <c r="R15" i="1"/>
  <c r="U15" i="1"/>
  <c r="U12" i="1" l="1"/>
  <c r="R12" i="1"/>
  <c r="L12" i="1"/>
  <c r="U11" i="1"/>
  <c r="R11" i="1"/>
  <c r="L11" i="1"/>
  <c r="U10" i="1"/>
  <c r="R10" i="1"/>
  <c r="L10" i="1"/>
  <c r="M10" i="1" s="1"/>
  <c r="I10" i="1"/>
  <c r="J10" i="1" s="1"/>
  <c r="Y10" i="1" l="1"/>
  <c r="AA10" i="1" s="1"/>
  <c r="Y11" i="1" s="1"/>
  <c r="Z11" i="1" s="1"/>
  <c r="O10" i="1"/>
  <c r="N10" i="1"/>
  <c r="AC10" i="1" s="1"/>
  <c r="AC11" i="1" s="1"/>
  <c r="AC12" i="1" s="1"/>
  <c r="Z10" i="1" l="1"/>
  <c r="AA11" i="1"/>
  <c r="Y12" i="1" s="1"/>
  <c r="AA12" i="1" s="1"/>
  <c r="AB10" i="1"/>
  <c r="AD10" i="1" s="1"/>
  <c r="Z12" i="1" l="1"/>
  <c r="AB11" i="1"/>
  <c r="AD11" i="1" s="1"/>
  <c r="AB12" i="1"/>
  <c r="AD12" i="1" s="1"/>
  <c r="I39" i="1" l="1"/>
  <c r="J39" i="1" s="1"/>
  <c r="R39" i="1"/>
  <c r="Y39" i="1" s="1"/>
  <c r="Z39" i="1" s="1"/>
  <c r="U39" i="1"/>
  <c r="L40" i="1"/>
  <c r="R40" i="1"/>
  <c r="U40" i="1"/>
  <c r="L41" i="1"/>
  <c r="R41" i="1"/>
  <c r="U41" i="1"/>
  <c r="I42" i="1"/>
  <c r="J42" i="1" s="1"/>
  <c r="R42" i="1"/>
  <c r="Y42" i="1" s="1"/>
  <c r="U42" i="1"/>
  <c r="L43" i="1"/>
  <c r="R43" i="1"/>
  <c r="U43" i="1"/>
  <c r="L44" i="1"/>
  <c r="R44" i="1"/>
  <c r="U44" i="1"/>
  <c r="I45" i="1"/>
  <c r="J45" i="1" s="1"/>
  <c r="R45" i="1"/>
  <c r="Y45" i="1" s="1"/>
  <c r="U45" i="1"/>
  <c r="L46" i="1"/>
  <c r="R46" i="1"/>
  <c r="U46" i="1"/>
  <c r="L47" i="1"/>
  <c r="R47" i="1"/>
  <c r="U47" i="1"/>
  <c r="I48" i="1"/>
  <c r="J48" i="1" s="1"/>
  <c r="R48" i="1"/>
  <c r="Y48" i="1" s="1"/>
  <c r="U48" i="1"/>
  <c r="L49" i="1"/>
  <c r="R49" i="1"/>
  <c r="U49" i="1"/>
  <c r="L50" i="1"/>
  <c r="R50" i="1"/>
  <c r="U50" i="1"/>
  <c r="I26" i="1"/>
  <c r="J26" i="1" s="1"/>
  <c r="R26" i="1"/>
  <c r="U26" i="1"/>
  <c r="L29" i="1"/>
  <c r="R29" i="1"/>
  <c r="U29" i="1"/>
  <c r="L30" i="1"/>
  <c r="R30" i="1"/>
  <c r="U30" i="1"/>
  <c r="Y26" i="1" l="1"/>
  <c r="AC39" i="1"/>
  <c r="AB39" i="1" s="1"/>
  <c r="AD39" i="1" s="1"/>
  <c r="AA42" i="1"/>
  <c r="Z42" i="1"/>
  <c r="AC45" i="1"/>
  <c r="AB45" i="1" s="1"/>
  <c r="Y44" i="1"/>
  <c r="Z44" i="1" s="1"/>
  <c r="Z45" i="1"/>
  <c r="AA45" i="1"/>
  <c r="AC48" i="1"/>
  <c r="AB48" i="1" s="1"/>
  <c r="Y43" i="1"/>
  <c r="AA43" i="1" s="1"/>
  <c r="AC47" i="1"/>
  <c r="AB47" i="1" s="1"/>
  <c r="Z48" i="1"/>
  <c r="AA48" i="1"/>
  <c r="Y41" i="1"/>
  <c r="Z41" i="1" s="1"/>
  <c r="AA39" i="1"/>
  <c r="Y50" i="1"/>
  <c r="Z50" i="1" s="1"/>
  <c r="Y40" i="1"/>
  <c r="Z40" i="1" s="1"/>
  <c r="Y46" i="1"/>
  <c r="Z46" i="1" s="1"/>
  <c r="Y49" i="1"/>
  <c r="AA49" i="1" s="1"/>
  <c r="AC42" i="1"/>
  <c r="AB42" i="1" s="1"/>
  <c r="AC50" i="1"/>
  <c r="AB50" i="1" s="1"/>
  <c r="Y47" i="1"/>
  <c r="AC46" i="1"/>
  <c r="AB46" i="1" s="1"/>
  <c r="AC43" i="1"/>
  <c r="AB43" i="1" s="1"/>
  <c r="AC40" i="1"/>
  <c r="AB40" i="1" s="1"/>
  <c r="AC44" i="1"/>
  <c r="AB44" i="1" s="1"/>
  <c r="AC49" i="1"/>
  <c r="AB49" i="1" s="1"/>
  <c r="AC41" i="1"/>
  <c r="AB41" i="1" s="1"/>
  <c r="AD42" i="1" l="1"/>
  <c r="AA46" i="1"/>
  <c r="AD48" i="1"/>
  <c r="AD45" i="1"/>
  <c r="AA50" i="1"/>
  <c r="AA44" i="1"/>
  <c r="AA41" i="1"/>
  <c r="AA26" i="1"/>
  <c r="Z26" i="1"/>
  <c r="Z43" i="1"/>
  <c r="AD43" i="1" s="1"/>
  <c r="AD40" i="1"/>
  <c r="Z49" i="1"/>
  <c r="AD49" i="1" s="1"/>
  <c r="AA40" i="1"/>
  <c r="AD41" i="1"/>
  <c r="Z47" i="1"/>
  <c r="AD47" i="1" s="1"/>
  <c r="AA47" i="1"/>
  <c r="AD50" i="1"/>
  <c r="AD46" i="1"/>
  <c r="AD44" i="1"/>
  <c r="U7" i="1"/>
  <c r="R7" i="1"/>
  <c r="I7" i="1"/>
  <c r="J7" i="1" s="1"/>
  <c r="L17" i="1"/>
  <c r="L15" i="1"/>
  <c r="L14" i="1"/>
  <c r="Y29" i="1" l="1"/>
  <c r="Z29" i="1" s="1"/>
  <c r="Y7" i="1"/>
  <c r="F221" i="13"/>
  <c r="F211" i="13"/>
  <c r="F212" i="13"/>
  <c r="F213" i="13"/>
  <c r="F214" i="13"/>
  <c r="F215" i="13"/>
  <c r="F216" i="13"/>
  <c r="F217" i="13"/>
  <c r="F218" i="13"/>
  <c r="F219" i="13"/>
  <c r="F220" i="13"/>
  <c r="F210" i="13"/>
  <c r="B221" i="13" a="1"/>
  <c r="L8" i="1"/>
  <c r="L9" i="1"/>
  <c r="AA29" i="1" l="1"/>
  <c r="Y30" i="1" s="1"/>
  <c r="AA30" i="1" s="1"/>
  <c r="AA7" i="1"/>
  <c r="Z7" i="1"/>
  <c r="B221" i="13"/>
  <c r="Z30" i="1" l="1"/>
  <c r="L36" i="1"/>
  <c r="M36" i="1" s="1"/>
  <c r="L31" i="1"/>
  <c r="M31" i="1" s="1"/>
  <c r="L39" i="1"/>
  <c r="M39" i="1" s="1"/>
  <c r="L48" i="1"/>
  <c r="M48" i="1" s="1"/>
  <c r="L45" i="1"/>
  <c r="M45" i="1" s="1"/>
  <c r="L42" i="1"/>
  <c r="M42" i="1" s="1"/>
  <c r="L26" i="1"/>
  <c r="M26" i="1" s="1"/>
  <c r="H210" i="13"/>
  <c r="O31" i="1" l="1"/>
  <c r="N31" i="1"/>
  <c r="AC31" i="1" s="1"/>
  <c r="AC32" i="1" s="1"/>
  <c r="AC33" i="1" s="1"/>
  <c r="AC34" i="1" s="1"/>
  <c r="AC35" i="1" s="1"/>
  <c r="N36" i="1"/>
  <c r="AC36" i="1" s="1"/>
  <c r="AC37" i="1" s="1"/>
  <c r="AC38" i="1" s="1"/>
  <c r="O36" i="1"/>
  <c r="N39" i="1"/>
  <c r="O39" i="1"/>
  <c r="N26" i="1"/>
  <c r="AC26" i="1" s="1"/>
  <c r="AC29" i="1" s="1"/>
  <c r="AC30" i="1" s="1"/>
  <c r="O26" i="1"/>
  <c r="O45" i="1"/>
  <c r="N45" i="1"/>
  <c r="O42" i="1"/>
  <c r="N42" i="1"/>
  <c r="N48" i="1"/>
  <c r="O48" i="1"/>
  <c r="U17" i="1"/>
  <c r="R17" i="1"/>
  <c r="U16" i="1"/>
  <c r="R16" i="1"/>
  <c r="I16" i="1"/>
  <c r="J16" i="1" s="1"/>
  <c r="U13" i="1"/>
  <c r="R13" i="1"/>
  <c r="I13" i="1"/>
  <c r="J13" i="1" s="1"/>
  <c r="Y13" i="1" l="1"/>
  <c r="Y16" i="1"/>
  <c r="AB36" i="1"/>
  <c r="AD36" i="1" s="1"/>
  <c r="AB31" i="1"/>
  <c r="AD31" i="1" s="1"/>
  <c r="AB26" i="1"/>
  <c r="AD26" i="1" s="1"/>
  <c r="AB32" i="1" l="1"/>
  <c r="AD32" i="1" s="1"/>
  <c r="AB38" i="1"/>
  <c r="AD38" i="1" s="1"/>
  <c r="AB37" i="1"/>
  <c r="AD37" i="1" s="1"/>
  <c r="AB29" i="1"/>
  <c r="AD29" i="1" s="1"/>
  <c r="AB30" i="1"/>
  <c r="AD30" i="1" s="1"/>
  <c r="Z16" i="1"/>
  <c r="AA16" i="1"/>
  <c r="Y17" i="1" s="1"/>
  <c r="Z13" i="1"/>
  <c r="AA13" i="1"/>
  <c r="Y14" i="1" s="1"/>
  <c r="AA17" i="1" l="1"/>
  <c r="Z14" i="1"/>
  <c r="AA14" i="1"/>
  <c r="Y15" i="1" s="1"/>
  <c r="AB33" i="1"/>
  <c r="AD33" i="1" s="1"/>
  <c r="U8" i="1"/>
  <c r="U9" i="1"/>
  <c r="AA15" i="1" l="1"/>
  <c r="Z15" i="1"/>
  <c r="Z17" i="1"/>
  <c r="AB34" i="1"/>
  <c r="AD34" i="1" s="1"/>
  <c r="AB35" i="1"/>
  <c r="AD35" i="1" s="1"/>
  <c r="R9" i="1"/>
  <c r="R8" i="1" l="1"/>
  <c r="Y8" i="1" l="1"/>
  <c r="Z8" i="1" s="1"/>
  <c r="AA8" i="1" l="1"/>
  <c r="Y9" i="1" s="1"/>
  <c r="Z9" i="1" l="1"/>
  <c r="AA9" i="1" l="1"/>
  <c r="L7" i="1"/>
  <c r="M7" i="1" s="1"/>
  <c r="L16" i="1"/>
  <c r="M16" i="1" s="1"/>
  <c r="L13" i="1"/>
  <c r="M13" i="1" s="1"/>
  <c r="O13" i="1" l="1"/>
  <c r="N13" i="1"/>
  <c r="AC13" i="1" s="1"/>
  <c r="AC14" i="1" s="1"/>
  <c r="AC15" i="1" s="1"/>
  <c r="N16" i="1"/>
  <c r="AC16" i="1" s="1"/>
  <c r="AC17" i="1" s="1"/>
  <c r="O16" i="1"/>
  <c r="N7" i="1"/>
  <c r="AC7" i="1" s="1"/>
  <c r="O7" i="1"/>
  <c r="AB7" i="1" l="1"/>
  <c r="AD7" i="1" s="1"/>
  <c r="AC8" i="1"/>
  <c r="AC9" i="1" s="1"/>
  <c r="AB16" i="1"/>
  <c r="AB17" i="1"/>
  <c r="AB15" i="1" l="1"/>
  <c r="AD15" i="1" s="1"/>
  <c r="AB14" i="1"/>
  <c r="AD14" i="1" s="1"/>
  <c r="AB13" i="1"/>
  <c r="AD13" i="1" s="1"/>
  <c r="AD16" i="1"/>
  <c r="AD17" i="1"/>
  <c r="AB9" i="1"/>
  <c r="AB8" i="1"/>
  <c r="AD8" i="1" s="1"/>
  <c r="AD9"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<sst xmlns="http://schemas.openxmlformats.org/spreadsheetml/2006/main" count="537" uniqueCount="284">
  <si>
    <t>Matriz Mapa de Riesgos</t>
  </si>
  <si>
    <t>la construcción de este mapa tiene como finalidad prevenir la constitución del elemento medular de la responsabilidad fiscal, que es el daño al patrimonio público, representando en el menoscabo, disminución, perjuicio, detrimento, pérdida, o deterioro de los bienes o recursos públicos, o a los intereses patrimoniales del Estado (Decreto 403, 2020, art.6). Las bases de la responsabilidad fiscal están consignadas en la Ley 610 de 2000. Para tener claro el ámbito normativo y jurídico, es necesario precisar que sus bases están sentadas en los artículos 267 y 268 de la Constitución Política de 1991, los cuales fueron modificados por el Acto Legislativo 04 de 2019 que se fundamentó en la necesidad de un ejercicio preventivo del control fiscal, que detuviera el daño fiscal e identificara riesgos fiscales; de esta manera, la administración y el gestor fiscal podrían adoptar las med idas respectivas para prevenir la concreción del daño patrimonial de naturaleza pública.</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</si>
  <si>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</si>
  <si>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</si>
  <si>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</si>
  <si>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</si>
  <si>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</si>
  <si>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</si>
  <si>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</si>
  <si>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</si>
  <si>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Dentro del contexto de riesgo fiscal, el área de impacto siempre corresponderá a una consecuencia económica sobre el patrimonio público, a la cual se vería expuesta la organización en caso de materializarse el riesgo.</t>
  </si>
  <si>
    <t>Punto de riesgo</t>
  </si>
  <si>
    <t>Los puntos de riesgos son situaciones en las que potencialmente se genera riesgo fiscal, es decir, son aquellas actividades de administración, gestión, ordenación, ejecución, manejo, adquisición, planeación, conservación, custodia, explotación, enajenación, consumo, adjudicación, gasto, inversión y disposición de los bienes o recursos públicos, así como a la recaudación, manejo e inversión de sus rentas.
En conclusión, los puntos de riesgo fiscal son todas las actividades que representen gestión fiscal, así mismo, se deben tener en cuenta aquellas actividades en las cuales se han generado advertencias, alertas, hallazgos fiscales y/o fallos con responsabilidad fiscal.</t>
  </si>
  <si>
    <t>Causa Inmediata</t>
  </si>
  <si>
    <t>Aquella situación o actividad bajo la cual se presenta el riesgo, pero no constituyen la causa principal o básica -causa raíz- para que se presente el riesgo; es necesario resaltar que, por cada punto de riesgo fiscal, existen múltiples circunstancias inmediatas.</t>
  </si>
  <si>
    <t>Causa Raíz</t>
  </si>
  <si>
    <t>La causa raíz sería cualquier evento potencial (acción u omisión) que de presentarse provocaría un menoscabo, disminución, perjuicio, detrimento, pérdida o deterioro (Auditoría General de la República, 2015).
La causa raíz o potencial hecho generador y el efecto dañoso (daño) guardan entre sí una relación de causa/efecto. En este sentido, la determinación de la causa raíz o potencial hecho generador se logra estableciendo la acción u omisión o acto lesivo del patrimonio esta tal.
Una adecuada gestión de riesgos fiscales exige que la identificación de causas sea especialmente objetiva y rigurosa, ya que los controles que se diseñen e implementen deben apuntarle a atacar dichas causas, para así lograr prevenir la ocurrencia de daños fiscales.
Es fundamental, entonces, tener claro que debe deslindarse el hecho que ocasiona el daño (hecho generador-causa raíz o causa adecuada), del daño propiamente dicho. En otras palabras, uno es el hecho generador -causa-, y otro es el daño -efecto- (Contraloría General de la República, 2021).</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</si>
  <si>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</si>
  <si>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efecto dañoso sobre bienes públicos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</si>
  <si>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</si>
  <si>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</si>
  <si>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</si>
  <si>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</si>
  <si>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</si>
  <si>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</si>
  <si>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</si>
  <si>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</si>
  <si>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</si>
  <si>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</si>
  <si>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</si>
  <si>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</si>
  <si>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</si>
  <si>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</si>
  <si>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</si>
  <si>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</si>
  <si>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</si>
  <si>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</si>
  <si>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</si>
  <si>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</si>
  <si>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</si>
  <si>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</si>
  <si>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</si>
  <si>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</si>
  <si>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</si>
  <si>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</si>
  <si>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</si>
  <si>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</si>
  <si>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</si>
  <si>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</si>
  <si>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</si>
  <si>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</si>
  <si>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</si>
  <si>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</si>
  <si>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</si>
  <si>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Mapa de riesgos fiscales 2026</t>
  </si>
  <si>
    <t>Institución</t>
  </si>
  <si>
    <t>Universidad del Magdalena</t>
  </si>
  <si>
    <t>Misión</t>
  </si>
  <si>
    <t>Contribuir a la transformación positiva y sostenible del territorio a partir de la formación de alta calidad con programas académicos flexibles, abiertos, adaptativos, accesibles y pertinentes en diferentes niveles y modalidades; la creación, transferencia y apropiación de conocimiento científico, tecnológico, artístico y cultural; el fomento de la innovación, el emprendimiento y la creación de valor social, en procesos de cooperación interinstitucional y de diálogo incluyente y constructivo con los territorios.  (Plan de Gobierno 2020 - 2030).</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</si>
  <si>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</si>
  <si>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</si>
  <si>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</si>
  <si>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</si>
  <si>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</si>
  <si>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</si>
  <si>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</si>
  <si>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</si>
  <si>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</si>
  <si>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</si>
  <si>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</si>
  <si>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</si>
  <si>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</si>
  <si>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</si>
  <si>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</si>
  <si>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</si>
  <si>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</si>
  <si>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</si>
  <si>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</si>
  <si>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implementación</t>
  </si>
  <si>
    <t>Proceso</t>
  </si>
  <si>
    <t>Tipo</t>
  </si>
  <si>
    <t>Implementación</t>
  </si>
  <si>
    <t>Calificación</t>
  </si>
  <si>
    <t>Documentación</t>
  </si>
  <si>
    <t>Frecuencia</t>
  </si>
  <si>
    <t>Evidencia</t>
  </si>
  <si>
    <t>02. Acreditación</t>
  </si>
  <si>
    <t>Económico</t>
  </si>
  <si>
    <t>Pago de multas, cláusulas penales o cualquier tipo de sanción</t>
  </si>
  <si>
    <t>Incumplimiento en la entrega de requisitos dentro de los plazos establecidos por la agencia acreditadora</t>
  </si>
  <si>
    <t>Posibilidad de efecto dañoso sobre bienes públicos, por pago de multas, cláusulas penales o cualquier tipo de sanción debido al incumplimiento en la entrega de requisitos dentro de los plazos establecidos por la agencia acreditadora</t>
  </si>
  <si>
    <t>Ejecucion y Administracion de procesos</t>
  </si>
  <si>
    <t xml:space="preserve">     Entre 10 y 50 SMLMV </t>
  </si>
  <si>
    <t>El jefe de la Oficina Aseguramiento de la Calidad (OAC), decano de facultad y el director del programa realizan una reunión en la que verifican los requisitos, normatividad, plazos y otros aspectos requeridos para iniciar formalmente el proceso de acreditación, dejando como evidencia el acta de reunión.</t>
  </si>
  <si>
    <t>Preventivo</t>
  </si>
  <si>
    <t>Manual</t>
  </si>
  <si>
    <t>Documentado</t>
  </si>
  <si>
    <t>Continua</t>
  </si>
  <si>
    <t>Con Registro</t>
  </si>
  <si>
    <t>Reducir (compartir)</t>
  </si>
  <si>
    <t>Socializar el riesgo fiscal con los responsables de los programas académicos en proceso de acreditación, así como las consecuencias administrativas y financieras que se derivan de su materialización.</t>
  </si>
  <si>
    <t>Oficina Aseguramiento de la Calidad</t>
  </si>
  <si>
    <t>El profesional asignado en la OAC verifica periodicamente el cumplimiento de los plazos establecidos en el cronograma de acreditación y, en caso de identificar incumplimientos, genera alertas documentadas a la alta dirección y a los responsables del proceso con el fin de tomar medidas al respecto.</t>
  </si>
  <si>
    <t>Detectivo</t>
  </si>
  <si>
    <t xml:space="preserve">Asignar carga académica a los docentes con el fin de apoyar la elaboración de documentos y consolidación de evidencias requeridas para el proceso de acreditación de los programas académicos. </t>
  </si>
  <si>
    <t xml:space="preserve">Decano de Facultad a la que pertenece el Programa Academico a acreditar </t>
  </si>
  <si>
    <t xml:space="preserve">El jefe y los profesionales de la OAC realizan seguimiento y acompañamiento continuo a los equipos institucionales y a los programas académicos en proceso de acreditación, mediante reuniones periódicas  y orientaciones técnicas con el fin de contribuir al cumplimiento de los plazos establecidos en el proceso. </t>
  </si>
  <si>
    <r>
      <rPr>
        <strike/>
        <sz val="11"/>
        <color rgb="FF000000"/>
        <rFont val="Calibri Light"/>
        <family val="2"/>
      </rPr>
      <t xml:space="preserve">
</t>
    </r>
    <r>
      <rPr>
        <sz val="11"/>
        <color rgb="FF000000"/>
        <rFont val="Calibri Light"/>
        <family val="2"/>
      </rPr>
      <t>El director de programa define y reporta a la OAC el cronograma de trabajo y entregables del proceso y, presenta de manera trimestral,  informes de avance y/o documentos que evidencien su ejecución.</t>
    </r>
  </si>
  <si>
    <t>Director Técnico del Programa académico a acreditar</t>
  </si>
  <si>
    <t>07. Gestión de Investigación</t>
  </si>
  <si>
    <t>Financiamientos de proyectos que quedan sin ejecutar</t>
  </si>
  <si>
    <t>Deficiencias en las funciones del director asignado</t>
  </si>
  <si>
    <t>Posibilidad de efecto dañoso sobre bienes públicos, por financiamientos de proyectos que quedan sin ejecutar debido a deficiencias en las funciones del director asignado</t>
  </si>
  <si>
    <t>La Vicerrectoría de Investigación en conjunto con sus unidades definen en los terminos de referencia de las  convocatoria un paragrafo que establezca claridad sobre la posesión, manipulación y gestión de bienes asegurando que se adquieran con los recursos otorgados e ingresen al inventario de la Universidad.</t>
  </si>
  <si>
    <t>Revisar y actualizar los términos de referencia de las convocatorias para incluir cláusulas obligatorias sobre la destinación, entrega y custodia de los bienes adquiridos, incluso en caso de proyectos no ejecutados.</t>
  </si>
  <si>
    <t>Vicerrector/a de Investigación – Directo/a de Gestión del Conocimiento</t>
  </si>
  <si>
    <t>La Dirección de Gestión del Conocimiento en conjunto con la Vicerrectoría de Investigación realizan el monitoreo y verificación del cronograma del proyecto con las actividades necesarias para cumplir con los objetivos según los plazos de la convocatoria, verificando la ejecución presupuestal y la compra de bienes.</t>
  </si>
  <si>
    <t>Aplicar revisión administrativa de los informes por parte del profesional responsable del seguimiento del proyecto, con retroalimentación formal al director del proyecto.</t>
  </si>
  <si>
    <t>Profesional de Seguimiento a proyectos
Vicerrector/a de Investigación</t>
  </si>
  <si>
    <t xml:space="preserve">Durante la ejecución y finalización del proyecto, la Unidad encargada de la Vicerrectoría de Investigación quien administra el proyecto, debera recibir informe parcial y final de la ejecución  </t>
  </si>
  <si>
    <t>Realizar seguimiento a los elementos ingresados al inventario institucional, producto de la adquisición y actividad investigativa, a través de los proyectos de investigación, estímulos económicos, incentivos y fortalecimiento de Centros e Institutos y unidades de gestión para la I+D+i.</t>
  </si>
  <si>
    <t>Director/a de Gestión del Conocimiento
Profesional de Seguimiento a proyectos
Vicerrector/a de Investigación</t>
  </si>
  <si>
    <t>11. Gestión de Contratación</t>
  </si>
  <si>
    <t>1. Pago de bienes, servicios u obras a pesar de no cumplir las condiciones de calidad  y/o objeto contractual.                                  
2. Reconocimiento y pago de desequilibrio contractual por causa imputable a la Entidad.
3. Bienes, servicios u obras inconclusos, infuncionales y/o que no brindan utilidad o beneficio.</t>
  </si>
  <si>
    <t>Deficiencias en  las funciones de Supervisión e Interventoría de los contratos de la Entidad</t>
  </si>
  <si>
    <t>Posibilidad de efecto dañoso sobre bienes públicos debido al pago, reconocimiento o recepción de bienes, servicios u obras que no cumplen con las condiciones de calidad, el objeto contractual, o que resultan inconclusos, infuncionales o sin utilidad para la Entidad.</t>
  </si>
  <si>
    <t>El supervisor y/o interventor designado por el ordenador del gasto ejerce el control y seguimiento a la ejecución contractual para verificar el cumplimiento de las condiciones y especificaciones técnicas pactadas y establecidas, de acuerdo a las normas vigentes.</t>
  </si>
  <si>
    <t>Solicitar y consolidar las evaluaciones de supervisión y/o interventoría realizadas por los ordenadores del gasto, con el fin de verificar las condiciones de calidad y el cumplimiento del objeto contractual, de acuerdo con la normativa vigente</t>
  </si>
  <si>
    <t>Ordenadores de gasto – Grupo de Contratación</t>
  </si>
  <si>
    <t>Evaluación periódica de los informes de supervisión e interventoría por parte de los ordenadores del gasto para retroalimentar el proceso.</t>
  </si>
  <si>
    <t>Aleatoria</t>
  </si>
  <si>
    <t>Realizar evaluaciones de supervisión e interventoría por parte de los ordenadores del gasto, con el objetivo de identificar deficiencias y oportunidades de mejora en la ejecución contractual.</t>
  </si>
  <si>
    <t>Ordenadores de gasto</t>
  </si>
  <si>
    <t>El grupo de contratación realiza capacitaciones periódicas dirigidas a supervisores e interventores sobre los criterios de verificación de la calidad y del cumplimiento del objeto contractual, reforzando temas clave como revisión documental y aplicación de deducciones contractuales por incumplimientos.</t>
  </si>
  <si>
    <t>Diseñar y ejecutar un cronograma anual de capacitaciones presenciales y/o virtuales dirigidas a supervisores e interventores, con énfasis en la verificación de la calidad, cumplimiento del objeto contractual, revisión documental y aplicación de deducciones contractuales.</t>
  </si>
  <si>
    <t>Grupo de contratación</t>
  </si>
  <si>
    <t>Contrataciones innecesarias o suntuosas</t>
  </si>
  <si>
    <t>Deficiencias en el proceso de evaluación de propuestas contractuales</t>
  </si>
  <si>
    <t>Posibilidad de efecto dañoso sobre bienes públicos por contrataciones innecesarias o suntuosas debido a deficiencias en el proceso de evaluación de propuestas contractuales</t>
  </si>
  <si>
    <t>La unidad gestora verifica el cumplimiento de requisitos mínimos en los formatos CO-F33 listado de documentos contractuales, CO-F21 Solicitud de propuesta persona jurídica o CO-F22 Solicitud de propuesta persona natural, por parte del proponente antes de iniciar la evaluación, la cual será realizada por el responsable del área, con apoyo de su equipo, y validada por el ordenador del gasto</t>
  </si>
  <si>
    <t>Actualizar y garantizar la disponibilidad de los formatos institucionales relacionados con la verificación de requisitos mínimos (CO-F33, CO-F21 y CO-F22) en la plataforma COGUI+.</t>
  </si>
  <si>
    <t>Ordenadores de gasto – Unidad Gestora – Grupo de Contratación</t>
  </si>
  <si>
    <t>El ordenador del gasto designa mediante acto administrativo un Comité Evaluador que realice las evaluaciones conforme a los Términos de Referencia y recomiende formalmente al Ordenador del Gasto la adjudicación o declaratoria de desierto del proceso en los procesos de convocatoria pública y privada</t>
  </si>
  <si>
    <t>Designar Comité Evaluador mediante acto administrativo.</t>
  </si>
  <si>
    <t>12. Gestión Financiera</t>
  </si>
  <si>
    <t>Mal manejo o fallas en la legalización de anticipos o no amortización del anticipo</t>
  </si>
  <si>
    <t>Error humano involuntario</t>
  </si>
  <si>
    <t>Posibilidad de efecto dañoso sobre bienes públicos por mal manejo o fallas en la legalización de anticipos o no amortización del anticipo debido a error humano</t>
  </si>
  <si>
    <t xml:space="preserve">     Entre 50 y 100 SMLMV </t>
  </si>
  <si>
    <t>El profesional especializado del Grupo de Contabilidad realiza seguimientos de los anticipos y amortizaciones en el sistema de información (SINAP).</t>
  </si>
  <si>
    <t>Reducir (mitigar)</t>
  </si>
  <si>
    <t>Realizar informe trimestral del estado de los anticipos y remitirlo al grupo de control interno para su seguimiento.
Desarrollo de aplicación para el control de anticipos</t>
  </si>
  <si>
    <t xml:space="preserve">	Dirección Financiera</t>
  </si>
  <si>
    <t>El sistema SINAPv6 genera alerta a  los tramites de factura con anticipo que aun no tengan amortización</t>
  </si>
  <si>
    <t>Automático</t>
  </si>
  <si>
    <t>CIDS</t>
  </si>
  <si>
    <t>El profesional especializado del Grupo de Contabilidad realiza seguimiento manual de los tramites que presentan anticipos y su respectiva amortización.</t>
  </si>
  <si>
    <t>Grupo de Contabiidad</t>
  </si>
  <si>
    <t>Deficiencia en la legalización de viaticos y apoyos económicos</t>
  </si>
  <si>
    <t>Falencias en el seguimiento y control.</t>
  </si>
  <si>
    <t>Posibilidad de efecto dañoso sobre bienes públicos, por la deficiencia en la legalización de viaticos</t>
  </si>
  <si>
    <t>El equipo de trabajo de la Dirección Financiera aplica la normatividad establecida en materia de viáticos</t>
  </si>
  <si>
    <t>Realizar seguimiento a la legalización de viaticos que no han sido culminados.</t>
  </si>
  <si>
    <t>Grupo de Tesorería</t>
  </si>
  <si>
    <t>El profesional especializado del Grupo de Tesoreria realiza seguimiento periodico a la legalización de viaticos</t>
  </si>
  <si>
    <t>El Grupo de Tesoreria solicita a la dependencia responsable aplicar el descuento por nomina a los usuarios que pasado el tiempo limite no legalizaron sus viaticos</t>
  </si>
  <si>
    <t>1. Desconocimiento y/o Inadecuada interpretación de las normas legales, tributarias y contables.
2.Error humano.  
3. Validación inadecuada de la información que se procesa
4. Falta de capacitación en la nueva normativa</t>
  </si>
  <si>
    <t>Falta de capacitación al personal del área de Contabilidad.</t>
  </si>
  <si>
    <t>Posibilidad de efecto dañoso sobre bienes publicos por exposición de la entidad a sanciones por no aplicar disposiciones legales, tributarias y contables debido al desconocimiento y/o inadecuada interpretación de las normas legales, tributarias y contables.</t>
  </si>
  <si>
    <t xml:space="preserve">El Grupo de Contabilidad aplica  las normas legales, tributarias y contables que rigen el proceso contable de la institución. </t>
  </si>
  <si>
    <t>1. Capacitar al personal en normas legales, tributarias y contables.</t>
  </si>
  <si>
    <t>El Grupo de Contabilidad realiza revisión permanete a la actualización normativa en las plataformas y solicita conceptos de interpretación normativa a los entes reguladores.</t>
  </si>
  <si>
    <t>16. Gestión Administrativa</t>
  </si>
  <si>
    <t>Pérdida, extravío, hurto, robo o declaratoria de bienes faltantes pertenecientes a la Entidad</t>
  </si>
  <si>
    <t>*Deficiencias en los controles internos, *aplicación deficiente del procedimiento para préstamo o traslado de bienes entre dependencias, 
*baja cultura de cuidado de bienes, espacios abiertos al público, generando vulnerabilidad de los bienes, 
*rotación de personal administrativo que debilita la trazabilidad de bienes.</t>
  </si>
  <si>
    <t>Posibilidad de efecto dañoso sobre bienes públicos, por pérdida, extravío, hurto, robo o declaratoria de bienes faltantes pertenecientes a la entidad debido a deficiencias en los controles internos, aplicación deficiente del procedimiento para préstamo o traslado de bienes entre dependencias, baja cultura de cuidado de bienes, espacios abiertos al público, generando vulnerabilidad de los bienes, rotación de personal administrativo que debilita la trazabilidad de bienes.</t>
  </si>
  <si>
    <t>El responsable del Responsable del Grupo de Compras y Administración de Bienes realizara seguimiento a la ejecución  de los procedimiento de control de bienes.</t>
  </si>
  <si>
    <t>Elaboración de cronograma para Actualización de inventario</t>
  </si>
  <si>
    <t>Responsable del Grupo de Compras y Administración de Bienes</t>
  </si>
  <si>
    <t>Etiquetar los bienes con código de barras</t>
  </si>
  <si>
    <t>Registrar los movimientos, responsables, ubicación, estado y vida útil en plataforma de control de activos</t>
  </si>
  <si>
    <t>El responsable del Grupo de Compras  y Administración de bienes realirara control de accesos a zonas de almacenamiento de bienes, ademas se realizara vigilancia física y/o con cámaras en áreas sensibles.</t>
  </si>
  <si>
    <t xml:space="preserve">Verificar cerraduras sistema de video vigilancia de bodegas </t>
  </si>
  <si>
    <t>Responsable del Grupo de Servicios Generales/ Responsable del Grupo de Compras y Administración de Bienes</t>
  </si>
  <si>
    <t>El responsable del Grupo de Compras y Administración de bienes comunica periodicamente al personal responsable de bienes sobre uso y cuidado de bienes.</t>
  </si>
  <si>
    <t xml:space="preserve">Comunicar a traves de correo electrónico y redes sociales institucionales sobre el uso y cuidado de los bienes institucionales. </t>
  </si>
  <si>
    <t>Daño y/o deterioro de los bienes muebles de propiedad de la entidad</t>
  </si>
  <si>
    <t>Uso inadecuado de los bienes, vandalismo, rutinas programadas de mantenimiento sin realizar, baja cultura de responsabilidad sobre bienes institucionales, baja asignación presupuestal para la ejecución de actividades de mantenimiento, exposición de equipos a humedad, altas temperaturas, polvo, exposición directa al sol, sobrecarga de circuitos eléctricos, eventos fortuitos o de fuerza mayor</t>
  </si>
  <si>
    <t>Posibilidad de efecto dañoso sobre bienes públicos, por daño en bienes muebles de propiedad de la entidad por uso inadecuado, robo o vandalismo</t>
  </si>
  <si>
    <t>El profesional de la Dirección Administrativa elabora cronograma de mantenimiento</t>
  </si>
  <si>
    <t>Ejecutar actividades de mantenimiento programadas</t>
  </si>
  <si>
    <t>Grupos internos de la Dirección Administrativa</t>
  </si>
  <si>
    <t>El supervisor de vigilancia realizará vigilancia física y/o con cámaras en áreas sensibles.</t>
  </si>
  <si>
    <t>Registrar las novedades e informar cualquier daño de los bienes</t>
  </si>
  <si>
    <t>Supervisor de seguridad</t>
  </si>
  <si>
    <t>Implementación de herramienta para el reporte de daños o mal uso.</t>
  </si>
  <si>
    <t>Operar modulo de solicitudes de mantenimiento</t>
  </si>
  <si>
    <t>Direcctor Administrativo</t>
  </si>
  <si>
    <t>Establecer requerimientos de elementos supresores de picos, UPS, reguladores de voltajes</t>
  </si>
  <si>
    <t>Compra de supresores de picos, UPS, reguladores de voltaje requeridos</t>
  </si>
  <si>
    <t>Comunicar periodicamente al personal responsable de bienes sobre uso y cuidado de bienes.</t>
  </si>
  <si>
    <t>17. Gestión de Talento Humano</t>
  </si>
  <si>
    <t xml:space="preserve">*Errores en la clasificación de la naturaleza transaccional de las incapacidades, afectando el control financiero en los recaudos recibidos
*Omisión del trabajador publico en el reporte de la incapacidad </t>
  </si>
  <si>
    <t>Omisión en la aplicación Politicas Contables Universidad del Magdalena</t>
  </si>
  <si>
    <t>Posibilidad de efecto dañoso sobre bienes públicos, por errores en la clasificación de la naturaleza transaccional de las incapacidades, afectando el control financiero en los recaudos recibidos debido a la omisión en la aplicación de las  Politicas Contables de la Universidad del Magdalena</t>
  </si>
  <si>
    <t>El director de Talento Humano estableció un canal de recepción de los casos de incapacidades y licencias, donde el servidor publico debe reportar.</t>
  </si>
  <si>
    <t>Capacitar al personal en normas legales, tributarias y contables.</t>
  </si>
  <si>
    <t>Dirección financiera</t>
  </si>
  <si>
    <t>El profesional especializado del Grupo de  nómina y prestaciones sociales verifica la información reportada en las novedades y procede a la elaboración de la nomina.</t>
  </si>
  <si>
    <t>Comunicar a los servidores publicos el canal designado para el reporte de incapacidades y licencias</t>
  </si>
  <si>
    <t>Dirección de Talento Humano</t>
  </si>
  <si>
    <t>El Grupo de nómina y prestaciones sociales, Tesoreria y Facturación de crédito y cartera tienen una unidad de red donde se realiza la depuración de las consignaciones que llegan a las cuentas bancarias de la universidad por concepto de incapacidades y licencias.</t>
  </si>
  <si>
    <t>Diseñar el procedimiento para el tramite, reconocimiento, conciliación de incapacidades y licencias de maternidad/parternidad</t>
  </si>
  <si>
    <t xml:space="preserve"> Grupo de  nómina</t>
  </si>
  <si>
    <t>Fuente:  Adaptado de Curso Riesgo Operativo Universidad del Rosario por Dirección de Gestión y Desempeño Institucional de Función Pública,  2020.</t>
  </si>
  <si>
    <t>Tabla Criterios para definir el nivel de probabilidad</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</si>
  <si>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</si>
  <si>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</si>
  <si>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</si>
  <si>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</si>
  <si>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</si>
  <si>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</si>
  <si>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</si>
  <si>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</si>
  <si>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</si>
  <si>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</si>
  <si>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</si>
  <si>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</si>
  <si>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</si>
  <si>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</si>
  <si>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</si>
  <si>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</si>
  <si>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</si>
  <si>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</si>
  <si>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</si>
  <si>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</si>
  <si>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</si>
  <si>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</si>
  <si>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</si>
  <si>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</si>
  <si>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</si>
  <si>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</si>
  <si>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</si>
  <si>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</si>
  <si>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</si>
  <si>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</si>
  <si>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</si>
  <si>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</si>
  <si>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</si>
  <si>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</si>
  <si>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</si>
  <si>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</si>
  <si>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</si>
  <si>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</si>
  <si>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</si>
  <si>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</si>
  <si>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</si>
  <si>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</si>
  <si>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</si>
  <si>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</si>
  <si>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</si>
  <si>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</si>
  <si>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</si>
  <si>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</si>
  <si>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</si>
  <si>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</si>
  <si>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</si>
  <si>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Aceptar</t>
  </si>
  <si>
    <t>Evitar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</si>
  <si>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</si>
  <si>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</si>
  <si>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</si>
  <si>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</si>
  <si>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</si>
  <si>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</si>
  <si>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</si>
  <si>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</si>
  <si>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</si>
  <si>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Correctivo</t>
  </si>
  <si>
    <t>Sin Documentar</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</si>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</sst>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b/>
      <sz val="26"/>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sz val="11"/>
      <color theme="1"/>
      <name val="Calibri Light"/>
      <family val="2"/>
    </font>
    <font>
      <sz val="11"/>
      <name val="Calibri Light"/>
      <family val="2"/>
    </font>
    <font>
      <sz val="10"/>
      <color theme="1"/>
      <name val="Calibri Light"/>
      <family val="2"/>
    </font>
    <font>
      <b/>
      <sz val="11"/>
      <color theme="3"/>
      <name val="Calibri Light"/>
      <family val="2"/>
    </font>
    <font>
      <b/>
      <sz val="11"/>
      <color theme="1"/>
      <name val="Calibri Light"/>
      <family val="2"/>
    </font>
    <font>
      <b/>
      <sz val="11"/>
      <name val="Calibri Light"/>
      <family val="2"/>
    </font>
    <font>
      <strike/>
      <sz val="11"/>
      <color rgb="FF000000"/>
      <name val="Calibri Light"/>
      <family val="2"/>
    </font>
    <font>
      <sz val="11"/>
      <color rgb="FF000000"/>
      <name val="Calibri Light"/>
      <family val="2"/>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s>
  <borders count="10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theme="9"/>
      </left>
      <right style="dotted">
        <color theme="9"/>
      </right>
      <top style="dotted">
        <color theme="9"/>
      </top>
      <bottom style="dotted">
        <color theme="9"/>
      </bottom>
      <diagonal/>
    </border>
    <border>
      <left style="dotted">
        <color theme="9"/>
      </left>
      <right style="dotted">
        <color theme="9"/>
      </right>
      <top style="dotted">
        <color theme="9"/>
      </top>
      <bottom/>
      <diagonal/>
    </border>
    <border>
      <left style="dashed">
        <color theme="9" tint="-0.24994659260841701"/>
      </left>
      <right style="dashed">
        <color theme="9" tint="-0.24994659260841701"/>
      </right>
      <top/>
      <bottom style="dotted">
        <color theme="9"/>
      </bottom>
      <diagonal/>
    </border>
    <border>
      <left style="medium">
        <color theme="9"/>
      </left>
      <right style="dotted">
        <color theme="9"/>
      </right>
      <top style="medium">
        <color theme="9"/>
      </top>
      <bottom style="dotted">
        <color theme="9"/>
      </bottom>
      <diagonal/>
    </border>
    <border>
      <left style="dotted">
        <color theme="9"/>
      </left>
      <right style="dotted">
        <color theme="9"/>
      </right>
      <top style="medium">
        <color theme="9"/>
      </top>
      <bottom style="dotted">
        <color theme="9"/>
      </bottom>
      <diagonal/>
    </border>
    <border>
      <left style="dotted">
        <color theme="9"/>
      </left>
      <right style="medium">
        <color theme="9"/>
      </right>
      <top style="medium">
        <color theme="9"/>
      </top>
      <bottom style="dotted">
        <color theme="9"/>
      </bottom>
      <diagonal/>
    </border>
    <border>
      <left style="medium">
        <color theme="9"/>
      </left>
      <right style="dotted">
        <color theme="9"/>
      </right>
      <top style="dotted">
        <color theme="9"/>
      </top>
      <bottom style="dotted">
        <color theme="9"/>
      </bottom>
      <diagonal/>
    </border>
    <border>
      <left style="dotted">
        <color theme="9"/>
      </left>
      <right style="medium">
        <color theme="9"/>
      </right>
      <top style="dotted">
        <color theme="9"/>
      </top>
      <bottom style="dotted">
        <color theme="9"/>
      </bottom>
      <diagonal/>
    </border>
    <border>
      <left style="medium">
        <color theme="9"/>
      </left>
      <right style="dotted">
        <color theme="9"/>
      </right>
      <top style="dotted">
        <color theme="9"/>
      </top>
      <bottom style="medium">
        <color theme="9"/>
      </bottom>
      <diagonal/>
    </border>
    <border>
      <left style="dotted">
        <color theme="9"/>
      </left>
      <right style="dotted">
        <color theme="9"/>
      </right>
      <top style="dotted">
        <color theme="9"/>
      </top>
      <bottom style="medium">
        <color theme="9"/>
      </bottom>
      <diagonal/>
    </border>
    <border>
      <left style="dotted">
        <color theme="9"/>
      </left>
      <right style="medium">
        <color theme="9"/>
      </right>
      <top style="dotted">
        <color theme="9"/>
      </top>
      <bottom style="medium">
        <color theme="9"/>
      </bottom>
      <diagonal/>
    </border>
    <border>
      <left style="dotted">
        <color theme="9"/>
      </left>
      <right style="dotted">
        <color theme="9"/>
      </right>
      <top/>
      <bottom style="medium">
        <color theme="9"/>
      </bottom>
      <diagonal/>
    </border>
    <border>
      <left style="medium">
        <color theme="9"/>
      </left>
      <right style="dashed">
        <color theme="9" tint="-0.24994659260841701"/>
      </right>
      <top style="medium">
        <color theme="9"/>
      </top>
      <bottom/>
      <diagonal/>
    </border>
    <border>
      <left style="dashed">
        <color theme="9" tint="-0.24994659260841701"/>
      </left>
      <right style="dashed">
        <color theme="9" tint="-0.24994659260841701"/>
      </right>
      <top style="medium">
        <color theme="9"/>
      </top>
      <bottom/>
      <diagonal/>
    </border>
    <border>
      <left style="medium">
        <color theme="9"/>
      </left>
      <right style="dashed">
        <color theme="9" tint="-0.24994659260841701"/>
      </right>
      <top/>
      <bottom/>
      <diagonal/>
    </border>
    <border>
      <left style="medium">
        <color theme="9"/>
      </left>
      <right style="dashed">
        <color theme="9" tint="-0.24994659260841701"/>
      </right>
      <top/>
      <bottom style="medium">
        <color theme="9"/>
      </bottom>
      <diagonal/>
    </border>
    <border>
      <left style="dashed">
        <color theme="9" tint="-0.24994659260841701"/>
      </left>
      <right style="dashed">
        <color theme="9" tint="-0.24994659260841701"/>
      </right>
      <top/>
      <bottom style="medium">
        <color theme="9"/>
      </bottom>
      <diagonal/>
    </border>
    <border>
      <left style="dashed">
        <color theme="9" tint="-0.24994659260841701"/>
      </left>
      <right style="dashed">
        <color theme="9" tint="-0.24994659260841701"/>
      </right>
      <top style="dashed">
        <color theme="9" tint="-0.24994659260841701"/>
      </top>
      <bottom style="medium">
        <color theme="9"/>
      </bottom>
      <diagonal/>
    </border>
    <border>
      <left style="dashed">
        <color theme="9" tint="-0.24994659260841701"/>
      </left>
      <right style="dashed">
        <color theme="9" tint="-0.24994659260841701"/>
      </right>
      <top style="medium">
        <color theme="9"/>
      </top>
      <bottom style="dashed">
        <color theme="9" tint="-0.24994659260841701"/>
      </bottom>
      <diagonal/>
    </border>
    <border>
      <left style="dashed">
        <color theme="9" tint="-0.24994659260841701"/>
      </left>
      <right style="medium">
        <color theme="9"/>
      </right>
      <top style="medium">
        <color theme="9"/>
      </top>
      <bottom style="dashed">
        <color theme="9" tint="-0.24994659260841701"/>
      </bottom>
      <diagonal/>
    </border>
    <border>
      <left style="dashed">
        <color theme="9" tint="-0.24994659260841701"/>
      </left>
      <right style="medium">
        <color theme="9"/>
      </right>
      <top style="dashed">
        <color theme="9" tint="-0.24994659260841701"/>
      </top>
      <bottom style="dashed">
        <color theme="9" tint="-0.24994659260841701"/>
      </bottom>
      <diagonal/>
    </border>
    <border>
      <left style="dashed">
        <color theme="9" tint="-0.24994659260841701"/>
      </left>
      <right style="medium">
        <color theme="9"/>
      </right>
      <top style="dashed">
        <color theme="9" tint="-0.24994659260841701"/>
      </top>
      <bottom style="medium">
        <color theme="9"/>
      </bottom>
      <diagonal/>
    </border>
    <border>
      <left style="dashed">
        <color theme="9" tint="-0.24994659260841701"/>
      </left>
      <right/>
      <top style="medium">
        <color theme="9"/>
      </top>
      <bottom/>
      <diagonal/>
    </border>
    <border>
      <left style="dotted">
        <color theme="9"/>
      </left>
      <right style="medium">
        <color theme="9"/>
      </right>
      <top style="dotted">
        <color theme="9"/>
      </top>
      <bottom/>
      <diagonal/>
    </border>
    <border>
      <left style="dotted">
        <color theme="9"/>
      </left>
      <right style="medium">
        <color theme="9"/>
      </right>
      <top/>
      <bottom style="dotted">
        <color theme="9"/>
      </bottom>
      <diagonal/>
    </border>
    <border>
      <left style="dotted">
        <color theme="9"/>
      </left>
      <right/>
      <top style="dotted">
        <color theme="9"/>
      </top>
      <bottom style="dotted">
        <color theme="9"/>
      </bottom>
      <diagonal/>
    </border>
    <border>
      <left/>
      <right/>
      <top style="dotted">
        <color theme="9"/>
      </top>
      <bottom style="dotted">
        <color theme="9"/>
      </bottom>
      <diagonal/>
    </border>
    <border>
      <left style="dashed">
        <color theme="9" tint="-0.24994659260841701"/>
      </left>
      <right/>
      <top style="dotted">
        <color theme="9"/>
      </top>
      <bottom style="dotted">
        <color theme="9"/>
      </bottom>
      <diagonal/>
    </border>
    <border>
      <left style="dashed">
        <color theme="9" tint="-0.24994659260841701"/>
      </left>
      <right/>
      <top style="dotted">
        <color theme="9"/>
      </top>
      <bottom style="medium">
        <color theme="9"/>
      </bottom>
      <diagonal/>
    </border>
    <border>
      <left style="dotted">
        <color theme="9"/>
      </left>
      <right style="dashed">
        <color theme="9" tint="-0.24994659260841701"/>
      </right>
      <top style="dashed">
        <color theme="9" tint="-0.24994659260841701"/>
      </top>
      <bottom style="dashed">
        <color theme="9" tint="-0.24994659260841701"/>
      </bottom>
      <diagonal/>
    </border>
    <border>
      <left/>
      <right style="hair">
        <color theme="9"/>
      </right>
      <top/>
      <bottom style="dashed">
        <color theme="9" tint="-0.24994659260841701"/>
      </bottom>
      <diagonal/>
    </border>
    <border>
      <left/>
      <right style="hair">
        <color theme="9"/>
      </right>
      <top/>
      <bottom/>
      <diagonal/>
    </border>
    <border>
      <left style="dotted">
        <color theme="9"/>
      </left>
      <right style="dotted">
        <color theme="9"/>
      </right>
      <top/>
      <bottom/>
      <diagonal/>
    </border>
    <border>
      <left style="dotted">
        <color rgb="FFFFCC00"/>
      </left>
      <right style="dotted">
        <color rgb="FFFFCC00"/>
      </right>
      <top style="medium">
        <color rgb="FFFFCC00"/>
      </top>
      <bottom style="dotted">
        <color rgb="FFFFCC00"/>
      </bottom>
      <diagonal/>
    </border>
    <border>
      <left style="dotted">
        <color rgb="FFFFCC00"/>
      </left>
      <right style="dotted">
        <color rgb="FFFFCC00"/>
      </right>
      <top style="dotted">
        <color rgb="FFFFCC00"/>
      </top>
      <bottom style="dotted">
        <color rgb="FFFFCC00"/>
      </bottom>
      <diagonal/>
    </border>
    <border>
      <left style="dotted">
        <color rgb="FFFFCC00"/>
      </left>
      <right style="dotted">
        <color rgb="FFFFCC00"/>
      </right>
      <top style="dotted">
        <color rgb="FFFFCC00"/>
      </top>
      <bottom style="medium">
        <color rgb="FFFFCC00"/>
      </bottom>
      <diagonal/>
    </border>
    <border>
      <left style="dotted">
        <color rgb="FFFFCC00"/>
      </left>
      <right style="dotted">
        <color rgb="FFFFCC00"/>
      </right>
      <top/>
      <bottom style="dotted">
        <color rgb="FFFFCC00"/>
      </bottom>
      <diagonal/>
    </border>
    <border>
      <left style="dotted">
        <color theme="9"/>
      </left>
      <right style="dotted">
        <color theme="9"/>
      </right>
      <top/>
      <bottom style="dotted">
        <color theme="9"/>
      </bottom>
      <diagonal/>
    </border>
    <border>
      <left style="medium">
        <color rgb="FFFFCC00"/>
      </left>
      <right style="dotted">
        <color rgb="FFFFCC00"/>
      </right>
      <top style="medium">
        <color rgb="FFFFCC00"/>
      </top>
      <bottom style="dotted">
        <color rgb="FFFFCC00"/>
      </bottom>
      <diagonal/>
    </border>
    <border>
      <left style="dotted">
        <color rgb="FFFFCC00"/>
      </left>
      <right style="medium">
        <color rgb="FFFFCC00"/>
      </right>
      <top style="medium">
        <color rgb="FFFFCC00"/>
      </top>
      <bottom style="dotted">
        <color rgb="FFFFCC00"/>
      </bottom>
      <diagonal/>
    </border>
    <border>
      <left style="medium">
        <color rgb="FFFFCC00"/>
      </left>
      <right style="dotted">
        <color rgb="FFFFCC00"/>
      </right>
      <top style="dotted">
        <color rgb="FFFFCC00"/>
      </top>
      <bottom style="dotted">
        <color rgb="FFFFCC00"/>
      </bottom>
      <diagonal/>
    </border>
    <border>
      <left style="dotted">
        <color rgb="FFFFCC00"/>
      </left>
      <right style="medium">
        <color rgb="FFFFCC00"/>
      </right>
      <top style="dotted">
        <color rgb="FFFFCC00"/>
      </top>
      <bottom style="dotted">
        <color rgb="FFFFCC00"/>
      </bottom>
      <diagonal/>
    </border>
    <border>
      <left style="medium">
        <color rgb="FFFFCC00"/>
      </left>
      <right style="dotted">
        <color rgb="FFFFCC00"/>
      </right>
      <top style="dotted">
        <color rgb="FFFFCC00"/>
      </top>
      <bottom style="medium">
        <color rgb="FFFFCC00"/>
      </bottom>
      <diagonal/>
    </border>
    <border>
      <left style="dotted">
        <color rgb="FFFFCC00"/>
      </left>
      <right style="medium">
        <color rgb="FFFFCC00"/>
      </right>
      <top style="dotted">
        <color rgb="FFFFCC00"/>
      </top>
      <bottom style="medium">
        <color rgb="FFFFCC00"/>
      </bottom>
      <diagonal/>
    </border>
    <border>
      <left style="medium">
        <color rgb="FFFFCC00"/>
      </left>
      <right style="medium">
        <color rgb="FFFFCC00"/>
      </right>
      <top style="medium">
        <color rgb="FFFFCC00"/>
      </top>
      <bottom style="dotted">
        <color theme="9"/>
      </bottom>
      <diagonal/>
    </border>
    <border>
      <left/>
      <right style="dotted">
        <color rgb="FFFFCC00"/>
      </right>
      <top/>
      <bottom style="dotted">
        <color rgb="FFFFCC00"/>
      </bottom>
      <diagonal/>
    </border>
    <border>
      <left style="dotted">
        <color rgb="FFFFCC00"/>
      </left>
      <right style="medium">
        <color rgb="FFFFCC00"/>
      </right>
      <top/>
      <bottom style="dotted">
        <color rgb="FFFFCC00"/>
      </bottom>
      <diagonal/>
    </border>
    <border>
      <left style="medium">
        <color rgb="FFFFCC00"/>
      </left>
      <right style="medium">
        <color rgb="FFFFCC00"/>
      </right>
      <top/>
      <bottom/>
      <diagonal/>
    </border>
    <border>
      <left/>
      <right style="dotted">
        <color rgb="FFFFCC00"/>
      </right>
      <top style="dotted">
        <color rgb="FFFFCC00"/>
      </top>
      <bottom style="dotted">
        <color rgb="FFFFCC00"/>
      </bottom>
      <diagonal/>
    </border>
    <border>
      <left style="medium">
        <color rgb="FFFFCC00"/>
      </left>
      <right style="medium">
        <color rgb="FFFFCC00"/>
      </right>
      <top style="dotted">
        <color theme="9"/>
      </top>
      <bottom style="medium">
        <color theme="9"/>
      </bottom>
      <diagonal/>
    </border>
    <border>
      <left/>
      <right style="dotted">
        <color rgb="FFFFCC00"/>
      </right>
      <top style="dotted">
        <color rgb="FFFFCC00"/>
      </top>
      <bottom style="medium">
        <color rgb="FFFFCC00"/>
      </bottom>
      <diagonal/>
    </border>
    <border>
      <left style="medium">
        <color rgb="FFFFCC00"/>
      </left>
      <right style="medium">
        <color rgb="FFFFCC00"/>
      </right>
      <top style="medium">
        <color theme="9"/>
      </top>
      <bottom style="dotted">
        <color theme="9"/>
      </bottom>
      <diagonal/>
    </border>
    <border>
      <left/>
      <right style="dotted">
        <color theme="9"/>
      </right>
      <top/>
      <bottom style="dotted">
        <color theme="9"/>
      </bottom>
      <diagonal/>
    </border>
    <border>
      <left style="medium">
        <color rgb="FFFFCC00"/>
      </left>
      <right style="medium">
        <color rgb="FFFFCC00"/>
      </right>
      <top style="dotted">
        <color theme="9"/>
      </top>
      <bottom style="medium">
        <color rgb="FFFFCC00"/>
      </bottom>
      <diagonal/>
    </border>
    <border>
      <left/>
      <right style="dotted">
        <color theme="9"/>
      </right>
      <top style="dotted">
        <color theme="9"/>
      </top>
      <bottom style="medium">
        <color theme="9"/>
      </bottom>
      <diagonal/>
    </border>
    <border>
      <left style="dashed">
        <color theme="9" tint="-0.24994659260841701"/>
      </left>
      <right style="dashed">
        <color theme="9" tint="-0.24994659260841701"/>
      </right>
      <top style="medium">
        <color rgb="FFFFCC00"/>
      </top>
      <bottom/>
      <diagonal/>
    </border>
    <border>
      <left style="dotted">
        <color theme="9"/>
      </left>
      <right style="dotted">
        <color theme="9"/>
      </right>
      <top style="medium">
        <color theme="9"/>
      </top>
      <bottom/>
      <diagonal/>
    </border>
    <border>
      <left style="medium">
        <color theme="9"/>
      </left>
      <right style="medium">
        <color rgb="FFFFCC00"/>
      </right>
      <top style="medium">
        <color theme="9"/>
      </top>
      <bottom/>
      <diagonal/>
    </border>
    <border>
      <left style="medium">
        <color theme="9"/>
      </left>
      <right style="medium">
        <color rgb="FFFFCC00"/>
      </right>
      <top/>
      <bottom/>
      <diagonal/>
    </border>
    <border>
      <left style="medium">
        <color theme="9"/>
      </left>
      <right style="medium">
        <color rgb="FFFFCC00"/>
      </right>
      <top/>
      <bottom style="medium">
        <color rgb="FFFFCC00"/>
      </bottom>
      <diagonal/>
    </border>
  </borders>
  <cellStyleXfs count="5">
    <xf numFmtId="0" fontId="0" fillId="0" borderId="0"/>
    <xf numFmtId="9" fontId="15" fillId="0" borderId="0" applyFont="0" applyFill="0" applyBorder="0" applyAlignment="0" applyProtection="0"/>
    <xf numFmtId="0" fontId="29" fillId="0" borderId="0"/>
    <xf numFmtId="0" fontId="30" fillId="0" borderId="0"/>
    <xf numFmtId="0" fontId="5" fillId="0" borderId="0"/>
  </cellStyleXfs>
  <cellXfs count="5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0" xfId="0" applyFont="1" applyFill="1" applyBorder="1" applyAlignment="1">
      <alignment horizontal="center" vertical="center" wrapText="1" readingOrder="1"/>
    </xf>
    <xf numFmtId="0" fontId="11" fillId="0" borderId="10" xfId="0" applyFont="1" applyBorder="1" applyAlignment="1">
      <alignment horizontal="justify" vertical="center" wrapText="1" readingOrder="1"/>
    </xf>
    <xf numFmtId="9" fontId="11" fillId="0" borderId="10"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21" fillId="0" borderId="0" xfId="0" applyFont="1" applyAlignment="1">
      <alignment vertical="center"/>
    </xf>
    <xf numFmtId="0" fontId="22" fillId="0" borderId="0" xfId="0" applyFont="1"/>
    <xf numFmtId="0" fontId="20" fillId="0" borderId="0" xfId="0" applyFont="1"/>
    <xf numFmtId="0" fontId="0" fillId="0" borderId="0" xfId="0" pivotButton="1"/>
    <xf numFmtId="0" fontId="13" fillId="0" borderId="0" xfId="0" applyFont="1" applyAlignment="1">
      <alignment horizontal="justify" vertical="center" wrapText="1" readingOrder="1"/>
    </xf>
    <xf numFmtId="0" fontId="23" fillId="0" borderId="0" xfId="0" applyFont="1"/>
    <xf numFmtId="0" fontId="25" fillId="6" borderId="0" xfId="0" applyFont="1" applyFill="1" applyAlignment="1">
      <alignment horizontal="center" vertical="center" wrapText="1" readingOrder="1"/>
    </xf>
    <xf numFmtId="0" fontId="26" fillId="0" borderId="10" xfId="0" applyFont="1" applyBorder="1" applyAlignment="1">
      <alignment horizontal="justify" vertical="center" wrapText="1" readingOrder="1"/>
    </xf>
    <xf numFmtId="0" fontId="26" fillId="0" borderId="1" xfId="0" applyFont="1" applyBorder="1" applyAlignment="1">
      <alignment horizontal="justify" vertical="center" wrapText="1" readingOrder="1"/>
    </xf>
    <xf numFmtId="0" fontId="26" fillId="5" borderId="10" xfId="0" applyFont="1" applyFill="1" applyBorder="1" applyAlignment="1">
      <alignment horizontal="center" vertical="center" wrapText="1" readingOrder="1"/>
    </xf>
    <xf numFmtId="0" fontId="26" fillId="7" borderId="1" xfId="0" applyFont="1" applyFill="1" applyBorder="1" applyAlignment="1">
      <alignment horizontal="center" vertical="center" wrapText="1" readingOrder="1"/>
    </xf>
    <xf numFmtId="0" fontId="26" fillId="4" borderId="1" xfId="0" applyFont="1" applyFill="1" applyBorder="1" applyAlignment="1">
      <alignment horizontal="center" vertical="center" wrapText="1" readingOrder="1"/>
    </xf>
    <xf numFmtId="0" fontId="26" fillId="8" borderId="1" xfId="0" applyFont="1" applyFill="1" applyBorder="1" applyAlignment="1">
      <alignment horizontal="center" vertical="center" wrapText="1" readingOrder="1"/>
    </xf>
    <xf numFmtId="0" fontId="27" fillId="9" borderId="1" xfId="0" applyFont="1" applyFill="1" applyBorder="1" applyAlignment="1">
      <alignment horizontal="center" vertical="center" wrapText="1" readingOrder="1"/>
    </xf>
    <xf numFmtId="0" fontId="26" fillId="0" borderId="10"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0" fontId="0" fillId="3" borderId="0" xfId="0" applyFill="1"/>
    <xf numFmtId="0" fontId="14" fillId="3" borderId="0" xfId="0" applyFont="1" applyFill="1"/>
    <xf numFmtId="0" fontId="24"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31" fillId="3" borderId="11" xfId="2" applyFont="1" applyFill="1" applyBorder="1"/>
    <xf numFmtId="0" fontId="36" fillId="3" borderId="0" xfId="0" applyFont="1" applyFill="1" applyAlignment="1">
      <alignment horizontal="left" vertical="center" wrapText="1"/>
    </xf>
    <xf numFmtId="0" fontId="37" fillId="3" borderId="0" xfId="0" applyFont="1" applyFill="1" applyAlignment="1">
      <alignment horizontal="left" vertical="top" wrapText="1"/>
    </xf>
    <xf numFmtId="0" fontId="31" fillId="3" borderId="0" xfId="2" applyFont="1" applyFill="1"/>
    <xf numFmtId="0" fontId="31" fillId="3" borderId="12" xfId="2" applyFont="1" applyFill="1" applyBorder="1"/>
    <xf numFmtId="0" fontId="31" fillId="3" borderId="13" xfId="2" applyFont="1" applyFill="1" applyBorder="1"/>
    <xf numFmtId="0" fontId="31" fillId="3" borderId="15" xfId="2" applyFont="1" applyFill="1" applyBorder="1"/>
    <xf numFmtId="0" fontId="31" fillId="3" borderId="14" xfId="2" applyFont="1" applyFill="1" applyBorder="1"/>
    <xf numFmtId="0" fontId="35" fillId="3" borderId="0" xfId="2" applyFont="1" applyFill="1" applyAlignment="1">
      <alignment horizontal="left" vertical="center" wrapText="1"/>
    </xf>
    <xf numFmtId="0" fontId="31" fillId="3" borderId="0" xfId="2" applyFont="1" applyFill="1" applyAlignment="1">
      <alignment horizontal="left" vertical="center" wrapText="1"/>
    </xf>
    <xf numFmtId="0" fontId="31" fillId="3" borderId="0" xfId="2" quotePrefix="1" applyFont="1" applyFill="1" applyAlignment="1">
      <alignment horizontal="left" vertical="center" wrapText="1"/>
    </xf>
    <xf numFmtId="0" fontId="33" fillId="3" borderId="11" xfId="2" quotePrefix="1" applyFont="1" applyFill="1" applyBorder="1" applyAlignment="1">
      <alignment horizontal="left" vertical="top" wrapText="1"/>
    </xf>
    <xf numFmtId="0" fontId="34" fillId="3" borderId="0" xfId="2" quotePrefix="1" applyFont="1" applyFill="1" applyAlignment="1">
      <alignment horizontal="left" vertical="top" wrapText="1"/>
    </xf>
    <xf numFmtId="0" fontId="34" fillId="3" borderId="12" xfId="2" quotePrefix="1" applyFont="1" applyFill="1" applyBorder="1" applyAlignment="1">
      <alignment horizontal="left" vertical="top" wrapText="1"/>
    </xf>
    <xf numFmtId="0" fontId="6" fillId="0" borderId="2" xfId="0" applyFont="1" applyBorder="1" applyAlignment="1" applyProtection="1">
      <alignment horizontal="justify" vertical="top" wrapText="1"/>
      <protection locked="0"/>
    </xf>
    <xf numFmtId="9" fontId="1" fillId="0" borderId="3" xfId="0" applyNumberFormat="1" applyFont="1" applyBorder="1" applyAlignment="1" applyProtection="1">
      <alignment horizontal="center" vertical="top"/>
      <protection hidden="1"/>
    </xf>
    <xf numFmtId="0" fontId="1" fillId="0" borderId="3"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justify" vertical="top"/>
      <protection locked="0"/>
    </xf>
    <xf numFmtId="0" fontId="19" fillId="2" borderId="3" xfId="0" applyFont="1" applyFill="1" applyBorder="1" applyAlignment="1">
      <alignment horizontal="center" vertical="center" textRotation="90"/>
    </xf>
    <xf numFmtId="0" fontId="1" fillId="0" borderId="7" xfId="0" applyFont="1" applyBorder="1" applyAlignment="1">
      <alignment horizontal="center" vertical="top"/>
    </xf>
    <xf numFmtId="0" fontId="1" fillId="0" borderId="8" xfId="0" applyFont="1" applyBorder="1" applyAlignment="1">
      <alignment horizontal="center" vertical="top"/>
    </xf>
    <xf numFmtId="0" fontId="2" fillId="0" borderId="0" xfId="0" applyFont="1" applyAlignment="1" applyProtection="1">
      <alignment horizontal="center" vertical="top" wrapText="1"/>
      <protection locked="0"/>
    </xf>
    <xf numFmtId="0" fontId="1" fillId="0" borderId="9" xfId="0" applyFont="1" applyBorder="1" applyAlignment="1">
      <alignment horizontal="center" vertical="center"/>
    </xf>
    <xf numFmtId="0" fontId="1" fillId="0" borderId="9" xfId="0" applyFont="1" applyBorder="1" applyAlignment="1" applyProtection="1">
      <alignment horizontal="justify" vertical="top"/>
      <protection locked="0"/>
    </xf>
    <xf numFmtId="9" fontId="1" fillId="0" borderId="17" xfId="0" applyNumberFormat="1" applyFont="1" applyBorder="1" applyAlignment="1" applyProtection="1">
      <alignment horizontal="center" vertical="top"/>
      <protection hidden="1"/>
    </xf>
    <xf numFmtId="0" fontId="1" fillId="0" borderId="17" xfId="0" applyFont="1" applyBorder="1" applyAlignment="1" applyProtection="1">
      <alignment horizontal="center" vertical="top" textRotation="90"/>
      <protection locked="0"/>
    </xf>
    <xf numFmtId="0" fontId="1" fillId="0" borderId="9" xfId="0" applyFont="1" applyBorder="1" applyAlignment="1" applyProtection="1">
      <alignment horizontal="center" vertical="top" wrapText="1"/>
      <protection locked="0"/>
    </xf>
    <xf numFmtId="0" fontId="19" fillId="2" borderId="7" xfId="0" applyFont="1" applyFill="1" applyBorder="1" applyAlignment="1">
      <alignment horizontal="center" vertical="center"/>
    </xf>
    <xf numFmtId="0" fontId="4" fillId="2" borderId="3" xfId="0" applyFont="1" applyFill="1" applyBorder="1" applyAlignment="1">
      <alignment horizontal="center" vertical="center" textRotation="90"/>
    </xf>
    <xf numFmtId="0" fontId="40" fillId="0" borderId="41" xfId="0" applyFont="1" applyBorder="1" applyAlignment="1">
      <alignment vertical="top" wrapText="1"/>
    </xf>
    <xf numFmtId="9" fontId="40" fillId="0" borderId="41" xfId="0" applyNumberFormat="1" applyFont="1" applyBorder="1" applyAlignment="1" applyProtection="1">
      <alignment horizontal="center" vertical="top"/>
      <protection hidden="1"/>
    </xf>
    <xf numFmtId="0" fontId="40" fillId="0" borderId="41" xfId="0" applyFont="1" applyBorder="1" applyAlignment="1">
      <alignment horizontal="left" vertical="center" wrapText="1"/>
    </xf>
    <xf numFmtId="0" fontId="39" fillId="0" borderId="41" xfId="0" applyFont="1" applyBorder="1" applyAlignment="1">
      <alignment vertical="top" wrapText="1"/>
    </xf>
    <xf numFmtId="9" fontId="39" fillId="0" borderId="41" xfId="0" applyNumberFormat="1" applyFont="1" applyBorder="1" applyAlignment="1" applyProtection="1">
      <alignment horizontal="center" vertical="center"/>
      <protection hidden="1"/>
    </xf>
    <xf numFmtId="164" fontId="39" fillId="0" borderId="41" xfId="1" applyNumberFormat="1" applyFont="1" applyBorder="1" applyAlignment="1">
      <alignment horizontal="center" vertical="center"/>
    </xf>
    <xf numFmtId="0" fontId="43" fillId="0" borderId="41" xfId="0" applyFont="1" applyBorder="1" applyAlignment="1" applyProtection="1">
      <alignment horizontal="center" vertical="center" textRotation="90"/>
      <protection hidden="1"/>
    </xf>
    <xf numFmtId="9" fontId="39" fillId="0" borderId="41" xfId="0" applyNumberFormat="1" applyFont="1" applyBorder="1" applyAlignment="1" applyProtection="1">
      <alignment horizontal="center" vertical="top"/>
      <protection hidden="1"/>
    </xf>
    <xf numFmtId="0" fontId="41" fillId="0" borderId="41" xfId="0" applyFont="1" applyBorder="1" applyAlignment="1" applyProtection="1">
      <alignment horizontal="left" vertical="center" wrapText="1"/>
      <protection locked="0"/>
    </xf>
    <xf numFmtId="0" fontId="43" fillId="0" borderId="41" xfId="0" applyFont="1" applyBorder="1" applyAlignment="1" applyProtection="1">
      <alignment horizontal="center" vertical="center" textRotation="90" wrapText="1"/>
      <protection hidden="1"/>
    </xf>
    <xf numFmtId="0" fontId="39" fillId="0" borderId="2" xfId="0" applyFont="1" applyBorder="1" applyAlignment="1" applyProtection="1">
      <alignment horizontal="justify" vertical="top" wrapText="1"/>
      <protection locked="0"/>
    </xf>
    <xf numFmtId="0" fontId="39"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1" fillId="0" borderId="2" xfId="0" applyFont="1" applyBorder="1" applyAlignment="1" applyProtection="1">
      <alignment horizontal="justify" vertical="center" wrapText="1"/>
      <protection locked="0"/>
    </xf>
    <xf numFmtId="0" fontId="39" fillId="0" borderId="2" xfId="0" applyFont="1" applyBorder="1" applyAlignment="1" applyProtection="1">
      <alignment horizontal="justify" vertical="center"/>
      <protection locked="0"/>
    </xf>
    <xf numFmtId="0" fontId="1" fillId="0" borderId="7" xfId="0" applyFont="1" applyBorder="1" applyAlignment="1" applyProtection="1">
      <alignment horizontal="center" vertical="top" textRotation="90"/>
      <protection locked="0"/>
    </xf>
    <xf numFmtId="9" fontId="1" fillId="0" borderId="7" xfId="0" applyNumberFormat="1" applyFont="1" applyBorder="1" applyAlignment="1" applyProtection="1">
      <alignment horizontal="center" vertical="top"/>
      <protection hidden="1"/>
    </xf>
    <xf numFmtId="0" fontId="1" fillId="0" borderId="4" xfId="0" applyFont="1" applyBorder="1" applyAlignment="1">
      <alignment horizontal="center" vertical="center"/>
    </xf>
    <xf numFmtId="0" fontId="39" fillId="0" borderId="41" xfId="0" applyFont="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39" fillId="0" borderId="41" xfId="0" applyFont="1" applyBorder="1" applyAlignment="1">
      <alignment horizontal="left" vertical="center" wrapText="1"/>
    </xf>
    <xf numFmtId="0" fontId="40" fillId="0" borderId="45" xfId="0" applyFont="1" applyBorder="1" applyAlignment="1">
      <alignment vertical="top" wrapText="1"/>
    </xf>
    <xf numFmtId="0" fontId="40" fillId="0" borderId="45" xfId="0" applyFont="1" applyBorder="1" applyAlignment="1" applyProtection="1">
      <alignment horizontal="center" vertical="center"/>
      <protection hidden="1"/>
    </xf>
    <xf numFmtId="0" fontId="40" fillId="0" borderId="45" xfId="0" applyFont="1" applyBorder="1" applyAlignment="1" applyProtection="1">
      <alignment horizontal="center" vertical="center" textRotation="90"/>
      <protection locked="0"/>
    </xf>
    <xf numFmtId="9" fontId="40" fillId="0" borderId="45" xfId="0" applyNumberFormat="1" applyFont="1" applyBorder="1" applyAlignment="1" applyProtection="1">
      <alignment horizontal="center" vertical="center"/>
      <protection hidden="1"/>
    </xf>
    <xf numFmtId="0" fontId="40" fillId="0" borderId="45" xfId="0" applyFont="1" applyBorder="1" applyAlignment="1" applyProtection="1">
      <alignment horizontal="center" vertical="center" textRotation="90" wrapText="1"/>
      <protection locked="0"/>
    </xf>
    <xf numFmtId="164" fontId="40" fillId="0" borderId="45" xfId="1" applyNumberFormat="1" applyFont="1" applyBorder="1" applyAlignment="1">
      <alignment horizontal="center" vertical="center"/>
    </xf>
    <xf numFmtId="0" fontId="44" fillId="0" borderId="45" xfId="0" applyFont="1" applyBorder="1" applyAlignment="1" applyProtection="1">
      <alignment horizontal="center" vertical="center" textRotation="90"/>
      <protection hidden="1"/>
    </xf>
    <xf numFmtId="0" fontId="40" fillId="0" borderId="45" xfId="0" applyFont="1" applyBorder="1" applyAlignment="1" applyProtection="1">
      <alignment horizontal="left" vertical="top" wrapText="1"/>
      <protection locked="0"/>
    </xf>
    <xf numFmtId="0" fontId="40" fillId="0" borderId="50" xfId="0" applyFont="1" applyBorder="1" applyAlignment="1">
      <alignment vertical="top" wrapText="1"/>
    </xf>
    <xf numFmtId="9" fontId="40" fillId="0" borderId="50" xfId="0" applyNumberFormat="1" applyFont="1" applyBorder="1" applyAlignment="1" applyProtection="1">
      <alignment horizontal="center" vertical="top"/>
      <protection hidden="1"/>
    </xf>
    <xf numFmtId="0" fontId="39" fillId="0" borderId="45" xfId="0" applyFont="1" applyBorder="1" applyAlignment="1">
      <alignment vertical="top" wrapText="1"/>
    </xf>
    <xf numFmtId="0" fontId="39" fillId="0" borderId="45" xfId="0" applyFont="1" applyBorder="1" applyAlignment="1" applyProtection="1">
      <alignment horizontal="center" vertical="center"/>
      <protection hidden="1"/>
    </xf>
    <xf numFmtId="0" fontId="39" fillId="0" borderId="45" xfId="0" applyFont="1" applyBorder="1" applyAlignment="1" applyProtection="1">
      <alignment horizontal="center" vertical="center" textRotation="90"/>
      <protection locked="0"/>
    </xf>
    <xf numFmtId="9" fontId="39" fillId="0" borderId="45" xfId="0" applyNumberFormat="1" applyFont="1" applyBorder="1" applyAlignment="1" applyProtection="1">
      <alignment horizontal="center" vertical="center"/>
      <protection hidden="1"/>
    </xf>
    <xf numFmtId="0" fontId="39" fillId="0" borderId="45" xfId="0" applyFont="1" applyBorder="1" applyAlignment="1" applyProtection="1">
      <alignment horizontal="center" vertical="center" textRotation="90" wrapText="1"/>
      <protection locked="0"/>
    </xf>
    <xf numFmtId="164" fontId="39" fillId="0" borderId="45" xfId="1" applyNumberFormat="1" applyFont="1" applyBorder="1" applyAlignment="1">
      <alignment horizontal="center" vertical="center"/>
    </xf>
    <xf numFmtId="0" fontId="43" fillId="0" borderId="45" xfId="0" applyFont="1" applyBorder="1" applyAlignment="1" applyProtection="1">
      <alignment horizontal="center" vertical="center" textRotation="90"/>
      <protection hidden="1"/>
    </xf>
    <xf numFmtId="0" fontId="39" fillId="0" borderId="45" xfId="0" applyFont="1" applyBorder="1" applyAlignment="1">
      <alignment horizontal="left" vertical="center" wrapText="1"/>
    </xf>
    <xf numFmtId="0" fontId="39" fillId="0" borderId="50" xfId="0" applyFont="1" applyBorder="1" applyAlignment="1">
      <alignment vertical="top" wrapText="1"/>
    </xf>
    <xf numFmtId="9" fontId="39" fillId="0" borderId="50" xfId="0" applyNumberFormat="1" applyFont="1" applyBorder="1" applyAlignment="1" applyProtection="1">
      <alignment horizontal="center" vertical="top"/>
      <protection hidden="1"/>
    </xf>
    <xf numFmtId="164" fontId="39" fillId="0" borderId="50" xfId="1" applyNumberFormat="1" applyFont="1" applyBorder="1" applyAlignment="1">
      <alignment horizontal="center" vertical="center"/>
    </xf>
    <xf numFmtId="0" fontId="39" fillId="0" borderId="50" xfId="0" applyFont="1" applyBorder="1" applyAlignment="1">
      <alignment horizontal="left" vertical="center" wrapText="1"/>
    </xf>
    <xf numFmtId="0" fontId="41" fillId="0" borderId="45" xfId="0" applyFont="1" applyBorder="1" applyAlignment="1" applyProtection="1">
      <alignment horizontal="left" vertical="center" wrapText="1"/>
      <protection locked="0"/>
    </xf>
    <xf numFmtId="9" fontId="39" fillId="0" borderId="45" xfId="0" applyNumberFormat="1" applyFont="1" applyBorder="1" applyAlignment="1" applyProtection="1">
      <alignment vertical="center"/>
      <protection hidden="1"/>
    </xf>
    <xf numFmtId="0" fontId="43" fillId="0" borderId="45" xfId="0" applyFont="1" applyBorder="1" applyAlignment="1" applyProtection="1">
      <alignment horizontal="center" vertical="center" textRotation="90" wrapText="1"/>
      <protection hidden="1"/>
    </xf>
    <xf numFmtId="0" fontId="39" fillId="0" borderId="45" xfId="0" applyFont="1" applyBorder="1" applyAlignment="1" applyProtection="1">
      <alignment horizontal="left" vertical="top" wrapText="1"/>
      <protection locked="0"/>
    </xf>
    <xf numFmtId="0" fontId="39" fillId="0" borderId="45"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43" fillId="0" borderId="50" xfId="0" applyFont="1" applyBorder="1" applyAlignment="1" applyProtection="1">
      <alignment horizontal="center" vertical="center" textRotation="90" wrapText="1"/>
      <protection hidden="1"/>
    </xf>
    <xf numFmtId="9" fontId="39" fillId="0" borderId="50" xfId="0" applyNumberFormat="1" applyFont="1" applyBorder="1" applyAlignment="1" applyProtection="1">
      <alignment horizontal="center" vertical="center"/>
      <protection hidden="1"/>
    </xf>
    <xf numFmtId="0" fontId="43" fillId="0" borderId="50" xfId="0" applyFont="1" applyBorder="1" applyAlignment="1" applyProtection="1">
      <alignment horizontal="center" vertical="center" textRotation="90"/>
      <protection hidden="1"/>
    </xf>
    <xf numFmtId="9" fontId="39" fillId="0" borderId="45" xfId="0" applyNumberFormat="1" applyFont="1" applyBorder="1" applyAlignment="1" applyProtection="1">
      <alignment horizontal="center" vertical="top"/>
      <protection hidden="1"/>
    </xf>
    <xf numFmtId="0" fontId="39" fillId="0" borderId="45" xfId="0" applyFont="1" applyBorder="1" applyAlignment="1">
      <alignment horizontal="center" vertical="center"/>
    </xf>
    <xf numFmtId="0" fontId="39" fillId="0" borderId="50" xfId="0" applyFont="1" applyBorder="1" applyAlignment="1">
      <alignment horizontal="center" vertical="center"/>
    </xf>
    <xf numFmtId="0" fontId="39" fillId="0" borderId="50" xfId="0" applyFont="1" applyBorder="1" applyAlignment="1" applyProtection="1">
      <alignment horizontal="center" vertical="center"/>
      <protection hidden="1"/>
    </xf>
    <xf numFmtId="0" fontId="39" fillId="0" borderId="50" xfId="0" applyFont="1" applyBorder="1" applyAlignment="1" applyProtection="1">
      <alignment horizontal="center" vertical="center" textRotation="90"/>
      <protection locked="0"/>
    </xf>
    <xf numFmtId="0" fontId="41" fillId="0" borderId="50" xfId="0" applyFont="1" applyBorder="1" applyAlignment="1" applyProtection="1">
      <alignment horizontal="left" vertical="center" wrapText="1"/>
      <protection locked="0"/>
    </xf>
    <xf numFmtId="0" fontId="39" fillId="0" borderId="0" xfId="0" applyFont="1" applyAlignment="1">
      <alignment horizontal="left" vertical="center" wrapText="1"/>
    </xf>
    <xf numFmtId="0" fontId="1" fillId="0" borderId="58" xfId="0" applyFont="1" applyBorder="1" applyAlignment="1">
      <alignment horizontal="center" vertical="center"/>
    </xf>
    <xf numFmtId="9" fontId="1" fillId="0" borderId="58" xfId="0" applyNumberFormat="1" applyFont="1" applyBorder="1" applyAlignment="1" applyProtection="1">
      <alignment horizontal="center" vertical="top"/>
      <protection hidden="1"/>
    </xf>
    <xf numFmtId="0" fontId="1" fillId="0" borderId="59" xfId="0" applyFont="1" applyBorder="1" applyAlignment="1">
      <alignment horizontal="center" vertical="center"/>
    </xf>
    <xf numFmtId="0" fontId="41" fillId="0" borderId="59" xfId="0" applyFont="1" applyBorder="1" applyAlignment="1" applyProtection="1">
      <alignment horizontal="justify" vertical="center" wrapText="1"/>
      <protection locked="0"/>
    </xf>
    <xf numFmtId="9" fontId="1" fillId="0" borderId="54" xfId="0" applyNumberFormat="1" applyFont="1" applyBorder="1" applyAlignment="1" applyProtection="1">
      <alignment horizontal="center" vertical="top"/>
      <protection hidden="1"/>
    </xf>
    <xf numFmtId="0" fontId="39" fillId="0" borderId="59" xfId="0" applyFont="1" applyBorder="1" applyAlignment="1" applyProtection="1">
      <alignment horizontal="left" vertical="center" wrapText="1"/>
      <protection locked="0"/>
    </xf>
    <xf numFmtId="0" fontId="39" fillId="0" borderId="58" xfId="0" applyFont="1" applyBorder="1" applyAlignment="1" applyProtection="1">
      <alignment horizontal="justify" vertical="center"/>
      <protection locked="0"/>
    </xf>
    <xf numFmtId="0" fontId="39" fillId="0" borderId="58" xfId="0" applyFont="1" applyBorder="1" applyAlignment="1" applyProtection="1">
      <alignment horizontal="left" vertical="center" wrapText="1"/>
      <protection locked="0"/>
    </xf>
    <xf numFmtId="0" fontId="6" fillId="0" borderId="4" xfId="0" applyFont="1" applyBorder="1" applyAlignment="1" applyProtection="1">
      <alignment horizontal="justify" vertical="top" wrapText="1"/>
      <protection locked="0"/>
    </xf>
    <xf numFmtId="0" fontId="39" fillId="0" borderId="59" xfId="0" applyFont="1" applyBorder="1" applyAlignment="1" applyProtection="1">
      <alignment horizontal="justify" vertical="center" wrapText="1"/>
      <protection locked="0"/>
    </xf>
    <xf numFmtId="0" fontId="1" fillId="0" borderId="59" xfId="0" applyFont="1" applyBorder="1" applyAlignment="1" applyProtection="1">
      <alignment horizontal="center" vertical="center" textRotation="90"/>
      <protection locked="0"/>
    </xf>
    <xf numFmtId="9" fontId="1" fillId="0" borderId="59" xfId="0" applyNumberFormat="1" applyFont="1" applyBorder="1" applyAlignment="1" applyProtection="1">
      <alignment horizontal="center" vertical="center"/>
      <protection hidden="1"/>
    </xf>
    <xf numFmtId="0" fontId="39" fillId="0" borderId="58" xfId="0" applyFont="1" applyBorder="1" applyAlignment="1" applyProtection="1">
      <alignment horizontal="justify" vertical="top"/>
      <protection locked="0"/>
    </xf>
    <xf numFmtId="0" fontId="1" fillId="0" borderId="58" xfId="0" applyFont="1" applyBorder="1" applyAlignment="1" applyProtection="1">
      <alignment horizontal="center" vertical="center" textRotation="90"/>
      <protection locked="0"/>
    </xf>
    <xf numFmtId="9" fontId="1" fillId="0" borderId="58" xfId="0" applyNumberFormat="1" applyFont="1" applyBorder="1" applyAlignment="1" applyProtection="1">
      <alignment horizontal="center" vertical="center"/>
      <protection hidden="1"/>
    </xf>
    <xf numFmtId="0" fontId="1" fillId="3" borderId="72" xfId="0" applyFont="1" applyFill="1" applyBorder="1"/>
    <xf numFmtId="0" fontId="1" fillId="3" borderId="71" xfId="0" applyFont="1" applyFill="1" applyBorder="1"/>
    <xf numFmtId="0" fontId="4" fillId="0" borderId="4" xfId="0" applyFont="1" applyBorder="1" applyAlignment="1" applyProtection="1">
      <alignment horizontal="center" vertical="center" textRotation="90"/>
      <protection hidden="1"/>
    </xf>
    <xf numFmtId="9" fontId="1" fillId="0" borderId="54"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9" fontId="1" fillId="0" borderId="57" xfId="0" applyNumberFormat="1" applyFont="1" applyBorder="1" applyAlignment="1" applyProtection="1">
      <alignment horizontal="center" vertical="center" wrapText="1"/>
      <protection hidden="1"/>
    </xf>
    <xf numFmtId="0" fontId="39" fillId="0" borderId="41" xfId="0" applyFont="1" applyBorder="1" applyAlignment="1" applyProtection="1">
      <alignment horizontal="center" vertical="center" textRotation="90"/>
      <protection locked="0"/>
    </xf>
    <xf numFmtId="0" fontId="39" fillId="0" borderId="74" xfId="0" applyFont="1" applyBorder="1" applyAlignment="1" applyProtection="1">
      <alignment horizontal="center" vertical="center"/>
      <protection hidden="1"/>
    </xf>
    <xf numFmtId="0" fontId="39" fillId="0" borderId="74" xfId="0" applyFont="1" applyBorder="1" applyAlignment="1" applyProtection="1">
      <alignment horizontal="center" vertical="center" textRotation="90"/>
      <protection locked="0"/>
    </xf>
    <xf numFmtId="9" fontId="39" fillId="0" borderId="74" xfId="0" applyNumberFormat="1" applyFont="1" applyBorder="1" applyAlignment="1" applyProtection="1">
      <alignment horizontal="center" vertical="center"/>
      <protection hidden="1"/>
    </xf>
    <xf numFmtId="164" fontId="39" fillId="0" borderId="74" xfId="1" applyNumberFormat="1" applyFont="1" applyBorder="1" applyAlignment="1">
      <alignment horizontal="center" vertical="center"/>
    </xf>
    <xf numFmtId="0" fontId="43" fillId="0" borderId="74" xfId="0" applyFont="1" applyBorder="1" applyAlignment="1" applyProtection="1">
      <alignment horizontal="center" vertical="center" textRotation="90" wrapText="1"/>
      <protection hidden="1"/>
    </xf>
    <xf numFmtId="0" fontId="43" fillId="0" borderId="74" xfId="0" applyFont="1" applyBorder="1" applyAlignment="1" applyProtection="1">
      <alignment horizontal="center" vertical="center" textRotation="90"/>
      <protection hidden="1"/>
    </xf>
    <xf numFmtId="0" fontId="39" fillId="0" borderId="75" xfId="0" applyFont="1" applyBorder="1" applyAlignment="1" applyProtection="1">
      <alignment horizontal="center" vertical="center"/>
      <protection hidden="1"/>
    </xf>
    <xf numFmtId="0" fontId="39" fillId="0" borderId="75" xfId="0" applyFont="1" applyBorder="1" applyAlignment="1" applyProtection="1">
      <alignment horizontal="center" vertical="center" textRotation="90"/>
      <protection locked="0"/>
    </xf>
    <xf numFmtId="9" fontId="39" fillId="0" borderId="75" xfId="0" applyNumberFormat="1" applyFont="1" applyBorder="1" applyAlignment="1" applyProtection="1">
      <alignment horizontal="center" vertical="center"/>
      <protection hidden="1"/>
    </xf>
    <xf numFmtId="164" fontId="39" fillId="0" borderId="75" xfId="1" applyNumberFormat="1" applyFont="1" applyBorder="1" applyAlignment="1">
      <alignment horizontal="center" vertical="center"/>
    </xf>
    <xf numFmtId="0" fontId="43" fillId="0" borderId="75" xfId="0" applyFont="1" applyBorder="1" applyAlignment="1" applyProtection="1">
      <alignment horizontal="center" vertical="center" textRotation="90" wrapText="1"/>
      <protection hidden="1"/>
    </xf>
    <xf numFmtId="0" fontId="43" fillId="0" borderId="75" xfId="0" applyFont="1" applyBorder="1" applyAlignment="1" applyProtection="1">
      <alignment horizontal="center" vertical="center" textRotation="90"/>
      <protection hidden="1"/>
    </xf>
    <xf numFmtId="0" fontId="39" fillId="0" borderId="76" xfId="0" applyFont="1" applyBorder="1" applyAlignment="1" applyProtection="1">
      <alignment horizontal="center" vertical="center"/>
      <protection hidden="1"/>
    </xf>
    <xf numFmtId="0" fontId="39" fillId="0" borderId="76" xfId="0" applyFont="1" applyBorder="1" applyAlignment="1" applyProtection="1">
      <alignment horizontal="center" vertical="center" textRotation="90"/>
      <protection locked="0"/>
    </xf>
    <xf numFmtId="9" fontId="39" fillId="0" borderId="76" xfId="0" applyNumberFormat="1" applyFont="1" applyBorder="1" applyAlignment="1" applyProtection="1">
      <alignment horizontal="center" vertical="center"/>
      <protection hidden="1"/>
    </xf>
    <xf numFmtId="0" fontId="43" fillId="0" borderId="76" xfId="0" applyFont="1" applyBorder="1" applyAlignment="1" applyProtection="1">
      <alignment horizontal="center" vertical="center" textRotation="90" wrapText="1"/>
      <protection hidden="1"/>
    </xf>
    <xf numFmtId="0" fontId="43" fillId="0" borderId="76" xfId="0" applyFont="1" applyBorder="1" applyAlignment="1" applyProtection="1">
      <alignment horizontal="center" vertical="center" textRotation="90"/>
      <protection hidden="1"/>
    </xf>
    <xf numFmtId="0" fontId="39" fillId="0" borderId="77" xfId="0" applyFont="1" applyBorder="1" applyAlignment="1" applyProtection="1">
      <alignment horizontal="center" vertical="center"/>
      <protection hidden="1"/>
    </xf>
    <xf numFmtId="0" fontId="39" fillId="0" borderId="77" xfId="0" applyFont="1" applyBorder="1" applyAlignment="1" applyProtection="1">
      <alignment horizontal="center" vertical="center" textRotation="90"/>
      <protection locked="0"/>
    </xf>
    <xf numFmtId="9" fontId="39" fillId="0" borderId="77" xfId="0" applyNumberFormat="1" applyFont="1" applyBorder="1" applyAlignment="1" applyProtection="1">
      <alignment horizontal="center" vertical="center"/>
      <protection hidden="1"/>
    </xf>
    <xf numFmtId="0" fontId="43" fillId="0" borderId="77" xfId="0" applyFont="1" applyBorder="1" applyAlignment="1" applyProtection="1">
      <alignment horizontal="center" vertical="center" textRotation="90" wrapText="1"/>
      <protection hidden="1"/>
    </xf>
    <xf numFmtId="0" fontId="43" fillId="0" borderId="77" xfId="0" applyFont="1" applyBorder="1" applyAlignment="1" applyProtection="1">
      <alignment horizontal="center" vertical="center" textRotation="90"/>
      <protection hidden="1"/>
    </xf>
    <xf numFmtId="0" fontId="39" fillId="0" borderId="78" xfId="0" applyFont="1" applyBorder="1" applyAlignment="1" applyProtection="1">
      <alignment horizontal="center" vertical="center"/>
      <protection hidden="1"/>
    </xf>
    <xf numFmtId="0" fontId="39" fillId="0" borderId="78" xfId="0" applyFont="1" applyBorder="1" applyAlignment="1" applyProtection="1">
      <alignment horizontal="center" vertical="center" textRotation="90"/>
      <protection locked="0"/>
    </xf>
    <xf numFmtId="9" fontId="39" fillId="0" borderId="78" xfId="0" applyNumberFormat="1" applyFont="1" applyBorder="1" applyAlignment="1" applyProtection="1">
      <alignment horizontal="center" vertical="center"/>
      <protection hidden="1"/>
    </xf>
    <xf numFmtId="0" fontId="43" fillId="0" borderId="78" xfId="0" applyFont="1" applyBorder="1" applyAlignment="1" applyProtection="1">
      <alignment horizontal="center" vertical="center" textRotation="90" wrapText="1"/>
      <protection hidden="1"/>
    </xf>
    <xf numFmtId="0" fontId="43" fillId="0" borderId="78" xfId="0" applyFont="1" applyBorder="1" applyAlignment="1" applyProtection="1">
      <alignment horizontal="center" vertical="center" textRotation="90"/>
      <protection hidden="1"/>
    </xf>
    <xf numFmtId="0" fontId="39" fillId="0" borderId="74" xfId="0" applyFont="1" applyBorder="1" applyAlignment="1">
      <alignment horizontal="center" vertical="center"/>
    </xf>
    <xf numFmtId="0" fontId="41" fillId="0" borderId="74" xfId="0" applyFont="1" applyBorder="1" applyAlignment="1" applyProtection="1">
      <alignment vertical="center" wrapText="1"/>
      <protection locked="0"/>
    </xf>
    <xf numFmtId="0" fontId="39" fillId="0" borderId="75" xfId="0" applyFont="1" applyBorder="1" applyAlignment="1">
      <alignment horizontal="center" vertical="center"/>
    </xf>
    <xf numFmtId="0" fontId="41" fillId="0" borderId="75" xfId="0" applyFont="1" applyBorder="1" applyAlignment="1" applyProtection="1">
      <alignment vertical="center" wrapText="1"/>
      <protection locked="0"/>
    </xf>
    <xf numFmtId="0" fontId="39" fillId="0" borderId="76" xfId="0" applyFont="1" applyBorder="1" applyAlignment="1">
      <alignment horizontal="center" vertical="center"/>
    </xf>
    <xf numFmtId="0" fontId="41" fillId="0" borderId="76" xfId="0" applyFont="1" applyBorder="1" applyAlignment="1" applyProtection="1">
      <alignment vertical="center" wrapText="1"/>
      <protection locked="0"/>
    </xf>
    <xf numFmtId="0" fontId="39" fillId="0" borderId="77" xfId="0" applyFont="1" applyBorder="1" applyAlignment="1">
      <alignment horizontal="center" vertical="center"/>
    </xf>
    <xf numFmtId="0" fontId="41" fillId="0" borderId="77" xfId="0" applyFont="1" applyBorder="1" applyAlignment="1" applyProtection="1">
      <alignment horizontal="left" vertical="center" wrapText="1"/>
      <protection locked="0"/>
    </xf>
    <xf numFmtId="0" fontId="41" fillId="0" borderId="75" xfId="0" applyFont="1" applyBorder="1" applyAlignment="1" applyProtection="1">
      <alignment horizontal="left" vertical="center" wrapText="1"/>
      <protection locked="0"/>
    </xf>
    <xf numFmtId="0" fontId="41" fillId="0" borderId="76" xfId="0" applyFont="1" applyBorder="1" applyAlignment="1" applyProtection="1">
      <alignment horizontal="left" vertical="center" wrapText="1"/>
      <protection locked="0"/>
    </xf>
    <xf numFmtId="0" fontId="39" fillId="0" borderId="78" xfId="0" applyFont="1" applyBorder="1" applyAlignment="1">
      <alignment horizontal="center" vertical="center"/>
    </xf>
    <xf numFmtId="0" fontId="41" fillId="0" borderId="78" xfId="0" applyFont="1" applyBorder="1" applyAlignment="1" applyProtection="1">
      <alignment horizontal="left" vertical="center" wrapText="1"/>
      <protection locked="0"/>
    </xf>
    <xf numFmtId="164" fontId="40" fillId="0" borderId="50" xfId="1" applyNumberFormat="1" applyFont="1" applyBorder="1" applyAlignment="1">
      <alignment horizontal="center" vertical="center"/>
    </xf>
    <xf numFmtId="164" fontId="1" fillId="0" borderId="59" xfId="1" applyNumberFormat="1" applyFont="1" applyBorder="1" applyAlignment="1">
      <alignment horizontal="center" vertical="center"/>
    </xf>
    <xf numFmtId="164" fontId="1" fillId="0" borderId="2" xfId="1" applyNumberFormat="1" applyFont="1" applyBorder="1" applyAlignment="1">
      <alignment horizontal="center" vertical="center"/>
    </xf>
    <xf numFmtId="164" fontId="1" fillId="0" borderId="58" xfId="1" applyNumberFormat="1" applyFont="1" applyBorder="1" applyAlignment="1">
      <alignment horizontal="center" vertical="center"/>
    </xf>
    <xf numFmtId="164" fontId="40" fillId="0" borderId="41" xfId="1" applyNumberFormat="1" applyFont="1" applyBorder="1" applyAlignment="1">
      <alignment horizontal="center" vertical="center"/>
    </xf>
    <xf numFmtId="164" fontId="1" fillId="0" borderId="4" xfId="1" applyNumberFormat="1" applyFont="1" applyBorder="1" applyAlignment="1">
      <alignment horizontal="center" vertical="center"/>
    </xf>
    <xf numFmtId="164" fontId="1" fillId="0" borderId="9" xfId="1" applyNumberFormat="1" applyFont="1" applyBorder="1" applyAlignment="1">
      <alignment horizontal="center" vertical="center"/>
    </xf>
    <xf numFmtId="0" fontId="1" fillId="3" borderId="0" xfId="0" applyFont="1" applyFill="1" applyAlignment="1">
      <alignment horizontal="center" vertical="center"/>
    </xf>
    <xf numFmtId="0" fontId="44" fillId="0" borderId="41" xfId="0" applyFont="1" applyBorder="1" applyAlignment="1" applyProtection="1">
      <alignment horizontal="center" vertical="center" textRotation="90" wrapText="1"/>
      <protection hidden="1"/>
    </xf>
    <xf numFmtId="0" fontId="44" fillId="0" borderId="50"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wrapText="1"/>
      <protection hidden="1"/>
    </xf>
    <xf numFmtId="0" fontId="4" fillId="0" borderId="58" xfId="0" applyFont="1" applyBorder="1" applyAlignment="1" applyProtection="1">
      <alignment horizontal="center" vertical="center" textRotation="90" wrapText="1"/>
      <protection hidden="1"/>
    </xf>
    <xf numFmtId="0" fontId="4" fillId="0" borderId="59"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9" xfId="0" applyFont="1" applyBorder="1" applyAlignment="1" applyProtection="1">
      <alignment horizontal="center" vertical="center" textRotation="90" wrapText="1"/>
      <protection hidden="1"/>
    </xf>
    <xf numFmtId="0" fontId="44" fillId="0" borderId="41" xfId="0" applyFont="1" applyBorder="1" applyAlignment="1" applyProtection="1">
      <alignment horizontal="center" vertical="center" textRotation="90"/>
      <protection hidden="1"/>
    </xf>
    <xf numFmtId="0" fontId="44" fillId="0" borderId="50" xfId="0" applyFont="1" applyBorder="1" applyAlignment="1" applyProtection="1">
      <alignment horizontal="center" vertical="center" textRotation="90"/>
      <protection hidden="1"/>
    </xf>
    <xf numFmtId="0" fontId="4" fillId="0" borderId="2" xfId="0" applyFont="1" applyBorder="1" applyAlignment="1" applyProtection="1">
      <alignment horizontal="center" vertical="center" textRotation="90"/>
      <protection hidden="1"/>
    </xf>
    <xf numFmtId="0" fontId="4" fillId="0" borderId="58" xfId="0" applyFont="1" applyBorder="1" applyAlignment="1" applyProtection="1">
      <alignment horizontal="center" vertical="center" textRotation="90"/>
      <protection hidden="1"/>
    </xf>
    <xf numFmtId="0" fontId="4" fillId="0" borderId="59"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xf>
    <xf numFmtId="0" fontId="39" fillId="0" borderId="41" xfId="0" applyFont="1" applyBorder="1" applyAlignment="1">
      <alignment horizontal="center" vertical="center"/>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hidden="1"/>
    </xf>
    <xf numFmtId="9" fontId="1" fillId="0" borderId="0" xfId="0" applyNumberFormat="1" applyFont="1" applyAlignment="1" applyProtection="1">
      <alignment horizontal="center" vertical="center" wrapText="1"/>
      <protection hidden="1"/>
    </xf>
    <xf numFmtId="9" fontId="1"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4" fillId="0" borderId="0" xfId="0" applyFont="1" applyAlignment="1">
      <alignment horizontal="center" vertical="center"/>
    </xf>
    <xf numFmtId="0" fontId="1" fillId="0" borderId="8" xfId="0" applyFont="1" applyBorder="1" applyAlignment="1" applyProtection="1">
      <alignment horizontal="center" vertical="center" wrapText="1"/>
      <protection locked="0"/>
    </xf>
    <xf numFmtId="0" fontId="40" fillId="0" borderId="45" xfId="0" applyFont="1" applyBorder="1" applyAlignment="1" applyProtection="1">
      <alignment horizontal="center" vertical="center" wrapText="1"/>
      <protection locked="0"/>
    </xf>
    <xf numFmtId="0" fontId="40" fillId="0" borderId="41" xfId="0" applyFont="1" applyBorder="1" applyAlignment="1" applyProtection="1">
      <alignment horizontal="center" vertical="center" wrapText="1"/>
      <protection locked="0"/>
    </xf>
    <xf numFmtId="0" fontId="40" fillId="0" borderId="50" xfId="0" applyFont="1" applyBorder="1" applyAlignment="1" applyProtection="1">
      <alignment horizontal="center" vertical="center" wrapText="1"/>
      <protection locked="0"/>
    </xf>
    <xf numFmtId="0" fontId="39" fillId="3" borderId="45" xfId="0" applyFont="1" applyFill="1" applyBorder="1" applyAlignment="1">
      <alignment horizontal="center" vertical="center" wrapText="1"/>
    </xf>
    <xf numFmtId="0" fontId="39" fillId="3" borderId="41"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0" borderId="45"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74"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67"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9"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39" fillId="0" borderId="76"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protection hidden="1"/>
    </xf>
    <xf numFmtId="0" fontId="40" fillId="0" borderId="41" xfId="0" applyFont="1" applyBorder="1" applyAlignment="1" applyProtection="1">
      <alignment horizontal="center" vertical="center"/>
      <protection hidden="1"/>
    </xf>
    <xf numFmtId="0" fontId="40" fillId="0" borderId="41" xfId="0" applyFont="1" applyBorder="1" applyAlignment="1" applyProtection="1">
      <alignment horizontal="center" vertical="center" textRotation="90"/>
      <protection locked="0"/>
    </xf>
    <xf numFmtId="9" fontId="40" fillId="0" borderId="41" xfId="0" applyNumberFormat="1" applyFont="1" applyBorder="1" applyAlignment="1" applyProtection="1">
      <alignment horizontal="center" vertical="center"/>
      <protection hidden="1"/>
    </xf>
    <xf numFmtId="0" fontId="40" fillId="0" borderId="50" xfId="0" applyFont="1" applyBorder="1" applyAlignment="1" applyProtection="1">
      <alignment horizontal="center" vertical="center"/>
      <protection hidden="1"/>
    </xf>
    <xf numFmtId="0" fontId="40" fillId="0" borderId="50" xfId="0" applyFont="1" applyBorder="1" applyAlignment="1" applyProtection="1">
      <alignment horizontal="center" vertical="center" textRotation="90"/>
      <protection locked="0"/>
    </xf>
    <xf numFmtId="9" fontId="40" fillId="0" borderId="50"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58" xfId="0" applyFont="1" applyBorder="1" applyAlignment="1" applyProtection="1">
      <alignment horizontal="center" vertical="center"/>
      <protection hidden="1"/>
    </xf>
    <xf numFmtId="0" fontId="1" fillId="0" borderId="59"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0" fontId="1" fillId="0" borderId="9" xfId="0" applyFont="1" applyBorder="1" applyAlignment="1" applyProtection="1">
      <alignment horizontal="center" vertical="center"/>
      <protection hidden="1"/>
    </xf>
    <xf numFmtId="0" fontId="1" fillId="0" borderId="9" xfId="0" applyFont="1" applyBorder="1" applyAlignment="1" applyProtection="1">
      <alignment horizontal="center" vertical="center" textRotation="90"/>
      <protection locked="0"/>
    </xf>
    <xf numFmtId="9" fontId="1" fillId="0" borderId="9" xfId="0" applyNumberFormat="1" applyFont="1" applyBorder="1" applyAlignment="1" applyProtection="1">
      <alignment horizontal="center" vertical="center"/>
      <protection hidden="1"/>
    </xf>
    <xf numFmtId="0" fontId="39" fillId="3" borderId="66" xfId="0" applyFont="1" applyFill="1" applyBorder="1" applyAlignment="1">
      <alignment vertical="center" wrapText="1"/>
    </xf>
    <xf numFmtId="0" fontId="39" fillId="3" borderId="68" xfId="0" applyFont="1" applyFill="1" applyBorder="1" applyAlignment="1">
      <alignment vertical="center" wrapText="1"/>
    </xf>
    <xf numFmtId="0" fontId="39" fillId="3" borderId="0" xfId="0" applyFont="1" applyFill="1" applyAlignment="1">
      <alignment vertical="center" wrapText="1"/>
    </xf>
    <xf numFmtId="0" fontId="39" fillId="3" borderId="69" xfId="0" applyFont="1" applyFill="1" applyBorder="1" applyAlignment="1">
      <alignment vertical="center" wrapText="1"/>
    </xf>
    <xf numFmtId="0" fontId="46" fillId="0" borderId="50" xfId="0" applyFont="1" applyBorder="1" applyAlignment="1" applyProtection="1">
      <alignment horizontal="left" vertical="top" wrapText="1"/>
      <protection locked="0"/>
    </xf>
    <xf numFmtId="14" fontId="46" fillId="0" borderId="41" xfId="0" applyNumberFormat="1" applyFont="1" applyBorder="1" applyAlignment="1" applyProtection="1">
      <alignment horizontal="center" vertical="center"/>
      <protection locked="0"/>
    </xf>
    <xf numFmtId="0" fontId="46" fillId="0" borderId="59" xfId="0" applyFont="1" applyBorder="1" applyAlignment="1" applyProtection="1">
      <alignment horizontal="left" vertical="center" wrapText="1"/>
      <protection locked="0"/>
    </xf>
    <xf numFmtId="0" fontId="46" fillId="0" borderId="59" xfId="0" applyFont="1" applyBorder="1" applyAlignment="1" applyProtection="1">
      <alignment horizontal="center" vertical="center"/>
      <protection locked="0"/>
    </xf>
    <xf numFmtId="14" fontId="46" fillId="0" borderId="60" xfId="0" applyNumberFormat="1" applyFont="1" applyBorder="1" applyAlignment="1" applyProtection="1">
      <alignment horizontal="center" vertical="center"/>
      <protection locked="0"/>
    </xf>
    <xf numFmtId="0" fontId="46" fillId="0" borderId="0" xfId="0" applyFont="1" applyAlignment="1">
      <alignment horizontal="left" vertical="center" wrapText="1"/>
    </xf>
    <xf numFmtId="0" fontId="46" fillId="0" borderId="70" xfId="0" applyFont="1" applyBorder="1" applyAlignment="1">
      <alignment horizontal="center" vertical="center" wrapText="1"/>
    </xf>
    <xf numFmtId="14" fontId="46" fillId="0" borderId="61" xfId="0" applyNumberFormat="1" applyFont="1" applyBorder="1" applyAlignment="1" applyProtection="1">
      <alignment horizontal="center" vertical="center"/>
      <protection locked="0"/>
    </xf>
    <xf numFmtId="0" fontId="46" fillId="0" borderId="58" xfId="0" applyFont="1" applyBorder="1" applyAlignment="1" applyProtection="1">
      <alignment horizontal="left" vertical="top" wrapText="1"/>
      <protection locked="0"/>
    </xf>
    <xf numFmtId="0" fontId="46" fillId="0" borderId="58" xfId="0" applyFont="1" applyBorder="1" applyAlignment="1" applyProtection="1">
      <alignment horizontal="center" vertical="center"/>
      <protection locked="0"/>
    </xf>
    <xf numFmtId="14" fontId="46" fillId="0" borderId="62" xfId="0" applyNumberFormat="1" applyFont="1" applyBorder="1" applyAlignment="1" applyProtection="1">
      <alignment horizontal="center" vertical="center"/>
      <protection locked="0"/>
    </xf>
    <xf numFmtId="14" fontId="46" fillId="0" borderId="46" xfId="0" applyNumberFormat="1" applyFont="1" applyBorder="1" applyAlignment="1" applyProtection="1">
      <alignment horizontal="center" vertical="center" wrapText="1"/>
      <protection locked="0"/>
    </xf>
    <xf numFmtId="14" fontId="46" fillId="0" borderId="48" xfId="0" applyNumberFormat="1" applyFont="1" applyBorder="1" applyAlignment="1" applyProtection="1">
      <alignment horizontal="center" vertical="center" wrapText="1"/>
      <protection locked="0"/>
    </xf>
    <xf numFmtId="14" fontId="46" fillId="0" borderId="51" xfId="0" applyNumberFormat="1" applyFont="1" applyBorder="1" applyAlignment="1" applyProtection="1">
      <alignment horizontal="center" vertical="center" wrapText="1"/>
      <protection locked="0"/>
    </xf>
    <xf numFmtId="14" fontId="46" fillId="0" borderId="46" xfId="0" applyNumberFormat="1" applyFont="1" applyBorder="1" applyAlignment="1" applyProtection="1">
      <alignment horizontal="center" vertical="center"/>
      <protection locked="0"/>
    </xf>
    <xf numFmtId="14" fontId="46" fillId="0" borderId="51" xfId="0" applyNumberFormat="1" applyFont="1" applyBorder="1" applyAlignment="1" applyProtection="1">
      <alignment horizontal="center" vertical="center"/>
      <protection locked="0"/>
    </xf>
    <xf numFmtId="14" fontId="46" fillId="0" borderId="65" xfId="0" applyNumberFormat="1" applyFont="1" applyBorder="1" applyAlignment="1" applyProtection="1">
      <alignment horizontal="center" vertical="center"/>
      <protection locked="0"/>
    </xf>
    <xf numFmtId="14" fontId="46" fillId="0" borderId="64" xfId="0" applyNumberFormat="1" applyFont="1" applyBorder="1" applyAlignment="1" applyProtection="1">
      <alignment horizontal="center" vertical="center"/>
      <protection locked="0"/>
    </xf>
    <xf numFmtId="9" fontId="39" fillId="0" borderId="78" xfId="0" applyNumberFormat="1" applyFont="1" applyBorder="1" applyAlignment="1" applyProtection="1">
      <alignment horizontal="center" vertical="center" wrapText="1"/>
      <protection hidden="1"/>
    </xf>
    <xf numFmtId="9" fontId="39" fillId="0" borderId="50" xfId="0" applyNumberFormat="1" applyFont="1" applyBorder="1" applyAlignment="1" applyProtection="1">
      <alignment horizontal="center" vertical="center" wrapText="1"/>
      <protection hidden="1"/>
    </xf>
    <xf numFmtId="9" fontId="39" fillId="0" borderId="78" xfId="0" applyNumberFormat="1" applyFont="1" applyBorder="1" applyAlignment="1" applyProtection="1">
      <alignment horizontal="center" vertical="center" wrapText="1"/>
      <protection locked="0"/>
    </xf>
    <xf numFmtId="9" fontId="39" fillId="0" borderId="50" xfId="0" applyNumberFormat="1" applyFont="1" applyBorder="1" applyAlignment="1" applyProtection="1">
      <alignment horizontal="center" vertical="center" wrapText="1"/>
      <protection locked="0"/>
    </xf>
    <xf numFmtId="0" fontId="43" fillId="0" borderId="78" xfId="0" applyFont="1" applyBorder="1" applyAlignment="1" applyProtection="1">
      <alignment horizontal="center" vertical="center" wrapText="1"/>
      <protection hidden="1"/>
    </xf>
    <xf numFmtId="0" fontId="43" fillId="0" borderId="50" xfId="0" applyFont="1" applyBorder="1" applyAlignment="1" applyProtection="1">
      <alignment horizontal="center" vertical="center" wrapText="1"/>
      <protection hidden="1"/>
    </xf>
    <xf numFmtId="0" fontId="43" fillId="0" borderId="78" xfId="0" applyFont="1" applyBorder="1" applyAlignment="1" applyProtection="1">
      <alignment horizontal="center" vertical="center"/>
      <protection hidden="1"/>
    </xf>
    <xf numFmtId="0" fontId="43" fillId="0" borderId="50" xfId="0" applyFont="1" applyBorder="1" applyAlignment="1" applyProtection="1">
      <alignment horizontal="center" vertical="center"/>
      <protection hidden="1"/>
    </xf>
    <xf numFmtId="0" fontId="39" fillId="0" borderId="73" xfId="0" applyFont="1" applyBorder="1" applyAlignment="1" applyProtection="1">
      <alignment horizontal="center" vertical="center" textRotation="90"/>
      <protection locked="0"/>
    </xf>
    <xf numFmtId="0" fontId="39" fillId="0" borderId="52" xfId="0" applyFont="1" applyBorder="1" applyAlignment="1" applyProtection="1">
      <alignment horizontal="center" vertical="center" textRotation="90"/>
      <protection locked="0"/>
    </xf>
    <xf numFmtId="0" fontId="39" fillId="0" borderId="78"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0" borderId="78"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1" fillId="0" borderId="92" xfId="0" applyFont="1" applyBorder="1" applyAlignment="1">
      <alignment horizontal="center" vertical="center"/>
    </xf>
    <xf numFmtId="0" fontId="1" fillId="0" borderId="94" xfId="0" applyFont="1" applyBorder="1" applyAlignment="1">
      <alignment horizontal="center" vertical="center"/>
    </xf>
    <xf numFmtId="0" fontId="39" fillId="0" borderId="93" xfId="0" applyFont="1" applyBorder="1" applyAlignment="1">
      <alignment horizontal="left" vertical="center" wrapText="1"/>
    </xf>
    <xf numFmtId="0" fontId="39" fillId="0" borderId="95" xfId="0" applyFont="1" applyBorder="1" applyAlignment="1">
      <alignment horizontal="left" vertical="center" wrapText="1"/>
    </xf>
    <xf numFmtId="0" fontId="39" fillId="0" borderId="78"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40" fillId="0" borderId="78" xfId="0" applyFont="1" applyBorder="1" applyAlignment="1" applyProtection="1">
      <alignment horizontal="left" vertical="center" wrapText="1"/>
      <protection locked="0"/>
    </xf>
    <xf numFmtId="0" fontId="40" fillId="0" borderId="50" xfId="0" applyFont="1" applyBorder="1" applyAlignment="1" applyProtection="1">
      <alignment horizontal="left" vertical="center" wrapText="1"/>
      <protection locked="0"/>
    </xf>
    <xf numFmtId="0" fontId="40" fillId="0" borderId="78" xfId="0" applyFont="1" applyBorder="1" applyAlignment="1" applyProtection="1">
      <alignment horizontal="center" vertical="center" wrapText="1"/>
      <protection locked="0"/>
    </xf>
    <xf numFmtId="0" fontId="40" fillId="0" borderId="50"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protection locked="0"/>
    </xf>
    <xf numFmtId="0" fontId="1" fillId="0" borderId="54" xfId="0" applyFont="1" applyBorder="1" applyAlignment="1" applyProtection="1">
      <alignment horizontal="center" vertical="center" textRotation="90"/>
      <protection locked="0"/>
    </xf>
    <xf numFmtId="0" fontId="1" fillId="0" borderId="7" xfId="0" applyFont="1" applyBorder="1" applyAlignment="1" applyProtection="1">
      <alignment horizontal="center" vertical="center" textRotation="90"/>
      <protection locked="0"/>
    </xf>
    <xf numFmtId="0" fontId="1" fillId="0" borderId="57" xfId="0" applyFont="1" applyBorder="1" applyAlignment="1" applyProtection="1">
      <alignment horizontal="center" vertical="center" textRotation="90"/>
      <protection locked="0"/>
    </xf>
    <xf numFmtId="164" fontId="39" fillId="0" borderId="96" xfId="1" applyNumberFormat="1" applyFont="1" applyBorder="1" applyAlignment="1">
      <alignment horizontal="center" vertical="center"/>
    </xf>
    <xf numFmtId="164" fontId="39" fillId="0" borderId="7" xfId="1" applyNumberFormat="1" applyFont="1" applyBorder="1" applyAlignment="1">
      <alignment horizontal="center" vertical="center"/>
    </xf>
    <xf numFmtId="164" fontId="39" fillId="0" borderId="57" xfId="1" applyNumberFormat="1" applyFont="1" applyBorder="1" applyAlignment="1">
      <alignment horizontal="center" vertical="center"/>
    </xf>
    <xf numFmtId="0" fontId="1" fillId="0" borderId="4" xfId="0" applyFont="1" applyBorder="1" applyAlignment="1" applyProtection="1">
      <alignment horizontal="center" vertical="center" textRotation="90"/>
      <protection locked="0"/>
    </xf>
    <xf numFmtId="9" fontId="1" fillId="0" borderId="54" xfId="0" applyNumberFormat="1" applyFont="1" applyBorder="1" applyAlignment="1" applyProtection="1">
      <alignment horizontal="center" vertical="center"/>
      <protection hidden="1"/>
    </xf>
    <xf numFmtId="9" fontId="1" fillId="0" borderId="7" xfId="0" applyNumberFormat="1"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protection hidden="1"/>
    </xf>
    <xf numFmtId="0" fontId="4" fillId="0" borderId="54" xfId="0" applyFont="1" applyBorder="1" applyAlignment="1" applyProtection="1">
      <alignment horizontal="center" vertical="center" textRotation="90" wrapText="1"/>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9" fontId="1" fillId="0" borderId="54" xfId="0" applyNumberFormat="1" applyFont="1" applyBorder="1" applyAlignment="1" applyProtection="1">
      <alignment horizontal="center" vertical="top"/>
      <protection hidden="1"/>
    </xf>
    <xf numFmtId="9" fontId="1" fillId="0" borderId="7" xfId="0" applyNumberFormat="1" applyFont="1" applyBorder="1" applyAlignment="1" applyProtection="1">
      <alignment horizontal="center" vertical="top"/>
      <protection hidden="1"/>
    </xf>
    <xf numFmtId="9" fontId="1" fillId="0" borderId="4" xfId="0" applyNumberFormat="1" applyFont="1" applyBorder="1" applyAlignment="1" applyProtection="1">
      <alignment horizontal="center" vertical="top"/>
      <protection hidden="1"/>
    </xf>
    <xf numFmtId="0" fontId="39" fillId="0" borderId="54"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0" fontId="39" fillId="0" borderId="57" xfId="0" applyFont="1" applyBorder="1" applyAlignment="1" applyProtection="1">
      <alignment horizontal="center" vertical="center" wrapText="1"/>
      <protection locked="0"/>
    </xf>
    <xf numFmtId="0" fontId="39" fillId="0" borderId="54"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39" fillId="0" borderId="57" xfId="0" applyFont="1" applyBorder="1" applyAlignment="1" applyProtection="1">
      <alignment horizontal="left" vertical="center" wrapText="1"/>
      <protection locked="0"/>
    </xf>
    <xf numFmtId="0" fontId="39" fillId="0" borderId="54" xfId="0" applyFont="1" applyBorder="1" applyAlignment="1">
      <alignment horizontal="left" vertical="center" wrapText="1"/>
    </xf>
    <xf numFmtId="0" fontId="39" fillId="0" borderId="7" xfId="0" applyFont="1" applyBorder="1" applyAlignment="1">
      <alignment horizontal="left" vertical="center" wrapText="1"/>
    </xf>
    <xf numFmtId="0" fontId="39" fillId="0" borderId="57" xfId="0" applyFont="1" applyBorder="1" applyAlignment="1">
      <alignment horizontal="left" vertical="center" wrapText="1"/>
    </xf>
    <xf numFmtId="0" fontId="1" fillId="0" borderId="53"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4"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41" fillId="0" borderId="54"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41" fillId="0" borderId="43" xfId="0" applyFont="1" applyBorder="1" applyAlignment="1" applyProtection="1">
      <alignment horizontal="left" vertical="center" wrapText="1"/>
      <protection locked="0"/>
    </xf>
    <xf numFmtId="0" fontId="1" fillId="0" borderId="54"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39" fillId="0" borderId="53"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40" fillId="3" borderId="54" xfId="0" applyFont="1" applyFill="1" applyBorder="1" applyAlignment="1" applyProtection="1">
      <alignment horizontal="center" vertical="center" wrapText="1"/>
      <protection locked="0"/>
    </xf>
    <xf numFmtId="0" fontId="40" fillId="3" borderId="7" xfId="0" applyFont="1" applyFill="1" applyBorder="1" applyAlignment="1" applyProtection="1">
      <alignment horizontal="center" vertical="center" wrapText="1"/>
      <protection locked="0"/>
    </xf>
    <xf numFmtId="0" fontId="40" fillId="3" borderId="57" xfId="0" applyFont="1" applyFill="1" applyBorder="1" applyAlignment="1" applyProtection="1">
      <alignment horizontal="center" vertical="center" wrapText="1"/>
      <protection locked="0"/>
    </xf>
    <xf numFmtId="0" fontId="1" fillId="0" borderId="5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57" xfId="0" applyFont="1" applyBorder="1" applyAlignment="1" applyProtection="1">
      <alignment horizontal="center" vertical="center" wrapText="1"/>
      <protection hidden="1"/>
    </xf>
    <xf numFmtId="9" fontId="1" fillId="0" borderId="54"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9" fontId="1" fillId="0" borderId="57" xfId="0" applyNumberFormat="1" applyFont="1" applyBorder="1" applyAlignment="1" applyProtection="1">
      <alignment horizontal="center" vertical="center" wrapText="1"/>
      <protection hidden="1"/>
    </xf>
    <xf numFmtId="9" fontId="1" fillId="0" borderId="54" xfId="0" applyNumberFormat="1" applyFont="1" applyBorder="1" applyAlignment="1" applyProtection="1">
      <alignment horizontal="center" vertical="center" wrapText="1"/>
      <protection locked="0"/>
    </xf>
    <xf numFmtId="9" fontId="1" fillId="0" borderId="7" xfId="0" applyNumberFormat="1" applyFont="1" applyBorder="1" applyAlignment="1" applyProtection="1">
      <alignment horizontal="center" vertical="center" wrapText="1"/>
      <protection locked="0"/>
    </xf>
    <xf numFmtId="9" fontId="1" fillId="0" borderId="57" xfId="0" applyNumberFormat="1"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57" xfId="0" applyFont="1" applyBorder="1" applyAlignment="1" applyProtection="1">
      <alignment horizontal="center" vertical="center"/>
      <protection hidden="1"/>
    </xf>
    <xf numFmtId="0" fontId="39" fillId="0" borderId="74" xfId="0" applyFont="1" applyBorder="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39" fillId="0" borderId="76" xfId="0" applyFont="1" applyBorder="1" applyAlignment="1" applyProtection="1">
      <alignment horizontal="left" vertical="center" wrapText="1"/>
      <protection locked="0"/>
    </xf>
    <xf numFmtId="0" fontId="39" fillId="0" borderId="77" xfId="0" applyFont="1" applyBorder="1" applyAlignment="1" applyProtection="1">
      <alignment horizontal="left" vertical="center" wrapText="1"/>
      <protection locked="0"/>
    </xf>
    <xf numFmtId="14" fontId="46" fillId="0" borderId="80" xfId="0" applyNumberFormat="1" applyFont="1" applyBorder="1" applyAlignment="1" applyProtection="1">
      <alignment horizontal="center" vertical="center"/>
      <protection locked="0"/>
    </xf>
    <xf numFmtId="14" fontId="46" fillId="0" borderId="82" xfId="0" applyNumberFormat="1" applyFont="1" applyBorder="1" applyAlignment="1" applyProtection="1">
      <alignment horizontal="center" vertical="center"/>
      <protection locked="0"/>
    </xf>
    <xf numFmtId="14" fontId="46" fillId="0" borderId="84" xfId="0" applyNumberFormat="1" applyFont="1" applyBorder="1" applyAlignment="1" applyProtection="1">
      <alignment horizontal="center" vertical="center"/>
      <protection locked="0"/>
    </xf>
    <xf numFmtId="14" fontId="46" fillId="0" borderId="87" xfId="0" applyNumberFormat="1" applyFont="1" applyBorder="1" applyAlignment="1" applyProtection="1">
      <alignment horizontal="center" vertical="center"/>
      <protection locked="0"/>
    </xf>
    <xf numFmtId="0" fontId="39" fillId="0" borderId="77" xfId="0" applyFont="1" applyBorder="1" applyAlignment="1" applyProtection="1">
      <alignment horizontal="center" vertical="center"/>
      <protection locked="0"/>
    </xf>
    <xf numFmtId="0" fontId="39" fillId="0" borderId="75" xfId="0" applyFont="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39" fillId="0" borderId="45" xfId="0" applyFont="1" applyBorder="1" applyAlignment="1" applyProtection="1">
      <alignment horizontal="center" vertical="center" textRotation="90" wrapText="1"/>
      <protection locked="0"/>
    </xf>
    <xf numFmtId="0" fontId="39" fillId="0" borderId="41" xfId="0" applyFont="1" applyBorder="1" applyAlignment="1" applyProtection="1">
      <alignment horizontal="center" vertical="center" textRotation="90" wrapText="1"/>
      <protection locked="0"/>
    </xf>
    <xf numFmtId="0" fontId="39" fillId="0" borderId="50" xfId="0" applyFont="1" applyBorder="1" applyAlignment="1" applyProtection="1">
      <alignment horizontal="center" vertical="center" textRotation="90"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1" fillId="0" borderId="54"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40" fillId="0" borderId="45" xfId="0" applyFont="1" applyBorder="1" applyAlignment="1" applyProtection="1">
      <alignment horizontal="center" vertical="center" textRotation="90" wrapText="1"/>
      <protection locked="0"/>
    </xf>
    <xf numFmtId="0" fontId="40" fillId="0" borderId="41" xfId="0" applyFont="1" applyBorder="1" applyAlignment="1" applyProtection="1">
      <alignment horizontal="center" vertical="center" textRotation="90" wrapText="1"/>
      <protection locked="0"/>
    </xf>
    <xf numFmtId="0" fontId="40" fillId="0" borderId="50" xfId="0" applyFont="1" applyBorder="1" applyAlignment="1" applyProtection="1">
      <alignment horizontal="center" vertical="center" textRotation="90" wrapText="1"/>
      <protection locked="0"/>
    </xf>
    <xf numFmtId="9" fontId="1"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hidden="1"/>
    </xf>
    <xf numFmtId="0" fontId="43" fillId="0" borderId="45" xfId="0" applyFont="1" applyBorder="1" applyAlignment="1" applyProtection="1">
      <alignment horizontal="center" vertical="center"/>
      <protection hidden="1"/>
    </xf>
    <xf numFmtId="0" fontId="43" fillId="0" borderId="41" xfId="0" applyFont="1" applyBorder="1" applyAlignment="1" applyProtection="1">
      <alignment horizontal="center" vertical="center"/>
      <protection hidden="1"/>
    </xf>
    <xf numFmtId="9" fontId="39" fillId="0" borderId="45" xfId="0" applyNumberFormat="1" applyFont="1" applyBorder="1" applyAlignment="1" applyProtection="1">
      <alignment horizontal="center" vertical="center" wrapText="1"/>
      <protection hidden="1"/>
    </xf>
    <xf numFmtId="9" fontId="39" fillId="0" borderId="41" xfId="0" applyNumberFormat="1" applyFont="1" applyBorder="1" applyAlignment="1" applyProtection="1">
      <alignment horizontal="center" vertical="center" wrapText="1"/>
      <protection hidden="1"/>
    </xf>
    <xf numFmtId="0" fontId="39" fillId="0" borderId="45" xfId="0" applyFont="1" applyBorder="1" applyAlignment="1" applyProtection="1">
      <alignment horizontal="center" vertical="center" textRotation="90"/>
      <protection locked="0"/>
    </xf>
    <xf numFmtId="0" fontId="39" fillId="0" borderId="50" xfId="0" applyFont="1" applyBorder="1" applyAlignment="1" applyProtection="1">
      <alignment horizontal="center" vertical="center" textRotation="90"/>
      <protection locked="0"/>
    </xf>
    <xf numFmtId="0" fontId="39" fillId="0" borderId="97" xfId="0" applyFont="1" applyBorder="1" applyAlignment="1" applyProtection="1">
      <alignment horizontal="center" vertical="center" textRotation="90"/>
      <protection locked="0"/>
    </xf>
    <xf numFmtId="0" fontId="39" fillId="0" borderId="78" xfId="0" applyFont="1" applyBorder="1" applyAlignment="1" applyProtection="1">
      <alignment horizontal="center" vertical="center" textRotation="90"/>
      <protection locked="0"/>
    </xf>
    <xf numFmtId="0" fontId="1" fillId="0" borderId="63" xfId="0" applyFont="1" applyBorder="1" applyAlignment="1" applyProtection="1">
      <alignment horizontal="center" vertical="center" textRotation="90"/>
      <protection locked="0"/>
    </xf>
    <xf numFmtId="0" fontId="4" fillId="0" borderId="54"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protection hidden="1"/>
    </xf>
    <xf numFmtId="0" fontId="4" fillId="0" borderId="4" xfId="0" applyFont="1" applyBorder="1" applyAlignment="1" applyProtection="1">
      <alignment horizontal="center" vertical="center" textRotation="90"/>
      <protection hidden="1"/>
    </xf>
    <xf numFmtId="0" fontId="1" fillId="0" borderId="3" xfId="0" applyFont="1" applyBorder="1" applyAlignment="1">
      <alignment horizontal="center" vertical="top"/>
    </xf>
    <xf numFmtId="0" fontId="1" fillId="0" borderId="7" xfId="0" applyFont="1" applyBorder="1" applyAlignment="1">
      <alignment horizontal="center" vertical="top"/>
    </xf>
    <xf numFmtId="0" fontId="2" fillId="0" borderId="3"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1" fillId="0" borderId="3" xfId="0" applyFont="1" applyBorder="1" applyAlignment="1" applyProtection="1">
      <alignment horizontal="center" vertical="center"/>
      <protection locked="0"/>
    </xf>
    <xf numFmtId="9" fontId="39" fillId="0" borderId="74" xfId="0" applyNumberFormat="1" applyFont="1" applyBorder="1" applyAlignment="1" applyProtection="1">
      <alignment horizontal="center" vertical="center" wrapText="1"/>
      <protection hidden="1"/>
    </xf>
    <xf numFmtId="9" fontId="39" fillId="0" borderId="75" xfId="0" applyNumberFormat="1" applyFont="1" applyBorder="1" applyAlignment="1" applyProtection="1">
      <alignment horizontal="center" vertical="center" wrapText="1"/>
      <protection hidden="1"/>
    </xf>
    <xf numFmtId="9" fontId="39" fillId="0" borderId="76" xfId="0" applyNumberFormat="1" applyFont="1" applyBorder="1" applyAlignment="1" applyProtection="1">
      <alignment horizontal="center" vertical="center" wrapText="1"/>
      <protection hidden="1"/>
    </xf>
    <xf numFmtId="0" fontId="43" fillId="0" borderId="74" xfId="0" applyFont="1" applyBorder="1" applyAlignment="1" applyProtection="1">
      <alignment horizontal="center" vertical="center"/>
      <protection hidden="1"/>
    </xf>
    <xf numFmtId="0" fontId="43" fillId="0" borderId="75" xfId="0" applyFont="1" applyBorder="1" applyAlignment="1" applyProtection="1">
      <alignment horizontal="center" vertical="center"/>
      <protection hidden="1"/>
    </xf>
    <xf numFmtId="0" fontId="43" fillId="0" borderId="76" xfId="0" applyFont="1" applyBorder="1" applyAlignment="1" applyProtection="1">
      <alignment horizontal="center" vertical="center"/>
      <protection hidden="1"/>
    </xf>
    <xf numFmtId="9" fontId="39" fillId="0" borderId="77" xfId="0" applyNumberFormat="1" applyFont="1" applyBorder="1" applyAlignment="1" applyProtection="1">
      <alignment horizontal="center" vertical="center" wrapText="1"/>
      <protection locked="0"/>
    </xf>
    <xf numFmtId="9" fontId="39" fillId="0" borderId="75" xfId="0" applyNumberFormat="1" applyFont="1" applyBorder="1" applyAlignment="1" applyProtection="1">
      <alignment horizontal="center" vertical="center" wrapText="1"/>
      <protection locked="0"/>
    </xf>
    <xf numFmtId="9" fontId="39" fillId="0" borderId="76" xfId="0" applyNumberFormat="1" applyFont="1" applyBorder="1" applyAlignment="1" applyProtection="1">
      <alignment horizontal="center" vertical="center" wrapText="1"/>
      <protection locked="0"/>
    </xf>
    <xf numFmtId="9" fontId="39" fillId="0" borderId="77" xfId="0" applyNumberFormat="1" applyFont="1" applyBorder="1" applyAlignment="1" applyProtection="1">
      <alignment horizontal="center" vertical="center" wrapText="1"/>
      <protection hidden="1"/>
    </xf>
    <xf numFmtId="0" fontId="43" fillId="0" borderId="77" xfId="0" applyFont="1" applyBorder="1" applyAlignment="1" applyProtection="1">
      <alignment horizontal="center" vertical="center" wrapText="1"/>
      <protection hidden="1"/>
    </xf>
    <xf numFmtId="0" fontId="43" fillId="0" borderId="75" xfId="0" applyFont="1" applyBorder="1" applyAlignment="1" applyProtection="1">
      <alignment horizontal="center" vertical="center" wrapText="1"/>
      <protection hidden="1"/>
    </xf>
    <xf numFmtId="0" fontId="43" fillId="0" borderId="76" xfId="0" applyFont="1" applyBorder="1" applyAlignment="1" applyProtection="1">
      <alignment horizontal="center" vertical="center" wrapText="1"/>
      <protection hidden="1"/>
    </xf>
    <xf numFmtId="0" fontId="43" fillId="0" borderId="77" xfId="0" applyFont="1" applyBorder="1" applyAlignment="1" applyProtection="1">
      <alignment horizontal="center" vertical="center"/>
      <protection hidden="1"/>
    </xf>
    <xf numFmtId="9" fontId="39" fillId="0" borderId="74" xfId="0" applyNumberFormat="1" applyFont="1" applyBorder="1" applyAlignment="1" applyProtection="1">
      <alignment horizontal="center" vertical="center" wrapText="1"/>
      <protection locked="0"/>
    </xf>
    <xf numFmtId="0" fontId="43" fillId="0" borderId="74" xfId="0" applyFont="1" applyBorder="1" applyAlignment="1" applyProtection="1">
      <alignment horizontal="center" vertical="center" wrapText="1"/>
      <protection hidden="1"/>
    </xf>
    <xf numFmtId="0" fontId="1" fillId="0" borderId="85" xfId="0" applyFont="1" applyBorder="1" applyAlignment="1">
      <alignment horizontal="center" vertical="center"/>
    </xf>
    <xf numFmtId="0" fontId="1" fillId="0" borderId="88" xfId="0" applyFont="1" applyBorder="1" applyAlignment="1">
      <alignment horizontal="center" vertical="center"/>
    </xf>
    <xf numFmtId="0" fontId="1" fillId="0" borderId="90" xfId="0" applyFont="1" applyBorder="1" applyAlignment="1">
      <alignment horizontal="center" vertical="center"/>
    </xf>
    <xf numFmtId="0" fontId="39" fillId="0" borderId="77"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76" xfId="0" applyFont="1" applyBorder="1" applyAlignment="1" applyProtection="1">
      <alignment horizontal="center" vertical="center" wrapText="1"/>
      <protection locked="0"/>
    </xf>
    <xf numFmtId="0" fontId="40" fillId="0" borderId="77" xfId="0" applyFont="1" applyBorder="1" applyAlignment="1" applyProtection="1">
      <alignment horizontal="left" vertical="center" wrapText="1"/>
      <protection locked="0"/>
    </xf>
    <xf numFmtId="0" fontId="40" fillId="0" borderId="75" xfId="0" applyFont="1" applyBorder="1" applyAlignment="1" applyProtection="1">
      <alignment horizontal="left" vertical="center" wrapText="1"/>
      <protection locked="0"/>
    </xf>
    <xf numFmtId="0" fontId="40" fillId="0" borderId="76" xfId="0" applyFont="1" applyBorder="1" applyAlignment="1" applyProtection="1">
      <alignment horizontal="left" vertical="center" wrapText="1"/>
      <protection locked="0"/>
    </xf>
    <xf numFmtId="0" fontId="40" fillId="0" borderId="77"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0" fillId="0" borderId="76" xfId="0" applyFont="1" applyBorder="1" applyAlignment="1" applyProtection="1">
      <alignment horizontal="center" vertical="center" wrapText="1"/>
      <protection locked="0"/>
    </xf>
    <xf numFmtId="0" fontId="39" fillId="0" borderId="86" xfId="0" applyFont="1" applyBorder="1" applyAlignment="1">
      <alignment horizontal="left" vertical="center" wrapText="1"/>
    </xf>
    <xf numFmtId="0" fontId="39" fillId="0" borderId="89" xfId="0" applyFont="1" applyBorder="1" applyAlignment="1">
      <alignment horizontal="left" vertical="center" wrapText="1"/>
    </xf>
    <xf numFmtId="0" fontId="39" fillId="0" borderId="91" xfId="0" applyFont="1" applyBorder="1" applyAlignment="1">
      <alignment horizontal="left" vertical="center" wrapText="1"/>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39" fillId="0" borderId="74" xfId="0" applyFont="1" applyBorder="1" applyAlignment="1" applyProtection="1">
      <alignment horizontal="center" vertical="center" wrapText="1"/>
      <protection locked="0"/>
    </xf>
    <xf numFmtId="0" fontId="40" fillId="0" borderId="74" xfId="0" applyFont="1" applyBorder="1" applyAlignment="1" applyProtection="1">
      <alignment horizontal="center" vertical="center" wrapText="1"/>
      <protection locked="0"/>
    </xf>
    <xf numFmtId="0" fontId="39" fillId="0" borderId="74" xfId="0" applyFont="1" applyBorder="1" applyAlignment="1" applyProtection="1">
      <alignment horizontal="center" vertical="center"/>
      <protection locked="0"/>
    </xf>
    <xf numFmtId="0" fontId="39" fillId="0" borderId="79" xfId="0" applyFont="1" applyBorder="1" applyAlignment="1">
      <alignment horizontal="left" vertical="center" wrapText="1"/>
    </xf>
    <xf numFmtId="0" fontId="39" fillId="0" borderId="81" xfId="0" applyFont="1" applyBorder="1" applyAlignment="1">
      <alignment horizontal="left" vertical="center" wrapText="1"/>
    </xf>
    <xf numFmtId="0" fontId="39" fillId="0" borderId="83" xfId="0" applyFont="1" applyBorder="1" applyAlignment="1">
      <alignment horizontal="left"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3" fillId="0" borderId="45" xfId="0" applyFont="1" applyBorder="1" applyAlignment="1" applyProtection="1">
      <alignment horizontal="center" vertical="center" wrapText="1"/>
      <protection hidden="1"/>
    </xf>
    <xf numFmtId="0" fontId="43" fillId="0" borderId="41"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39" fillId="0" borderId="45"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wrapText="1"/>
      <protection locked="0"/>
    </xf>
    <xf numFmtId="0" fontId="39" fillId="0" borderId="45"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40" fillId="0" borderId="45" xfId="0" applyFont="1" applyBorder="1" applyAlignment="1" applyProtection="1">
      <alignment horizontal="center" vertical="center" wrapText="1"/>
      <protection locked="0"/>
    </xf>
    <xf numFmtId="0" fontId="40" fillId="0" borderId="41" xfId="0" applyFont="1" applyBorder="1" applyAlignment="1" applyProtection="1">
      <alignment horizontal="center" vertical="center" wrapText="1"/>
      <protection locked="0"/>
    </xf>
    <xf numFmtId="0" fontId="39" fillId="0" borderId="45" xfId="0" applyFont="1" applyBorder="1" applyAlignment="1">
      <alignment horizontal="left" vertical="center" wrapText="1"/>
    </xf>
    <xf numFmtId="0" fontId="39" fillId="0" borderId="41" xfId="0" applyFont="1" applyBorder="1" applyAlignment="1">
      <alignment horizontal="left" vertical="center" wrapText="1"/>
    </xf>
    <xf numFmtId="0" fontId="39" fillId="0" borderId="50" xfId="0" applyFont="1" applyBorder="1" applyAlignment="1">
      <alignment horizontal="left" vertical="center" wrapText="1"/>
    </xf>
    <xf numFmtId="0" fontId="39" fillId="0" borderId="45" xfId="0" applyFont="1" applyBorder="1" applyAlignment="1" applyProtection="1">
      <alignment horizontal="center" vertical="center"/>
      <protection locked="0"/>
    </xf>
    <xf numFmtId="0" fontId="39" fillId="0" borderId="41" xfId="0" applyFont="1" applyBorder="1" applyAlignment="1" applyProtection="1">
      <alignment horizontal="center" vertical="center"/>
      <protection locked="0"/>
    </xf>
    <xf numFmtId="0" fontId="17" fillId="2" borderId="5" xfId="0" applyFont="1" applyFill="1" applyBorder="1" applyAlignment="1">
      <alignment horizontal="left" vertical="center"/>
    </xf>
    <xf numFmtId="0" fontId="17" fillId="2" borderId="9" xfId="0" applyFont="1" applyFill="1" applyBorder="1" applyAlignment="1">
      <alignment horizontal="left" vertical="center"/>
    </xf>
    <xf numFmtId="0" fontId="17" fillId="2" borderId="6" xfId="0" applyFont="1" applyFill="1" applyBorder="1" applyAlignment="1">
      <alignment horizontal="left" vertical="center"/>
    </xf>
    <xf numFmtId="0" fontId="19" fillId="2" borderId="3" xfId="0" applyFont="1" applyFill="1" applyBorder="1" applyAlignment="1">
      <alignment horizontal="center" vertical="center" textRotation="90"/>
    </xf>
    <xf numFmtId="0" fontId="19" fillId="2" borderId="7" xfId="0" applyFont="1" applyFill="1" applyBorder="1" applyAlignment="1">
      <alignment horizontal="center" vertical="center" textRotation="90"/>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9" fillId="0" borderId="45" xfId="0" applyFont="1" applyBorder="1" applyAlignment="1">
      <alignment vertical="center" wrapText="1"/>
    </xf>
    <xf numFmtId="0" fontId="39" fillId="0" borderId="41" xfId="0" applyFont="1" applyBorder="1" applyAlignment="1">
      <alignment vertical="center" wrapText="1"/>
    </xf>
    <xf numFmtId="0" fontId="39" fillId="0" borderId="50" xfId="0" applyFont="1" applyBorder="1" applyAlignment="1">
      <alignment vertical="center" wrapText="1"/>
    </xf>
    <xf numFmtId="0" fontId="8" fillId="3" borderId="5"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4" fillId="2" borderId="3"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8" fillId="3" borderId="5"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9" fontId="39" fillId="0" borderId="45" xfId="0" applyNumberFormat="1" applyFont="1" applyBorder="1" applyAlignment="1" applyProtection="1">
      <alignment horizontal="center" vertical="center" wrapText="1"/>
      <protection locked="0"/>
    </xf>
    <xf numFmtId="0" fontId="39" fillId="0" borderId="41" xfId="0" applyFont="1" applyBorder="1" applyAlignment="1" applyProtection="1">
      <alignment horizontal="center" vertical="center" textRotation="90"/>
      <protection locked="0"/>
    </xf>
    <xf numFmtId="9" fontId="39" fillId="0" borderId="41" xfId="0" applyNumberFormat="1" applyFont="1" applyBorder="1" applyAlignment="1" applyProtection="1">
      <alignment horizontal="center" vertical="center" wrapText="1"/>
      <protection locked="0"/>
    </xf>
    <xf numFmtId="0" fontId="42" fillId="0" borderId="45" xfId="0" applyFont="1" applyBorder="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31" fillId="3" borderId="11" xfId="2" applyFont="1" applyFill="1" applyBorder="1" applyAlignment="1">
      <alignment horizontal="left" vertical="top" wrapText="1"/>
    </xf>
    <xf numFmtId="0" fontId="31" fillId="3" borderId="0" xfId="2" applyFont="1" applyFill="1" applyAlignment="1">
      <alignment horizontal="left" vertical="top" wrapText="1"/>
    </xf>
    <xf numFmtId="0" fontId="31" fillId="3" borderId="12" xfId="2" applyFont="1" applyFill="1" applyBorder="1" applyAlignment="1">
      <alignment horizontal="left" vertical="top" wrapText="1"/>
    </xf>
    <xf numFmtId="0" fontId="37" fillId="3" borderId="34" xfId="2" applyFont="1" applyFill="1" applyBorder="1" applyAlignment="1">
      <alignment horizontal="justify" vertical="center" wrapText="1"/>
    </xf>
    <xf numFmtId="0" fontId="37" fillId="3" borderId="35" xfId="2" applyFont="1" applyFill="1" applyBorder="1" applyAlignment="1">
      <alignment horizontal="justify" vertical="center" wrapText="1"/>
    </xf>
    <xf numFmtId="0" fontId="36" fillId="3" borderId="39" xfId="0" applyFont="1" applyFill="1" applyBorder="1" applyAlignment="1">
      <alignment horizontal="left" vertical="center" wrapText="1"/>
    </xf>
    <xf numFmtId="0" fontId="36" fillId="3" borderId="40" xfId="0" applyFont="1" applyFill="1" applyBorder="1" applyAlignment="1">
      <alignment horizontal="left" vertical="center" wrapText="1"/>
    </xf>
    <xf numFmtId="0" fontId="36" fillId="3" borderId="28" xfId="3" applyFont="1" applyFill="1" applyBorder="1" applyAlignment="1">
      <alignment horizontal="left" vertical="top" wrapText="1" readingOrder="1"/>
    </xf>
    <xf numFmtId="0" fontId="36" fillId="3" borderId="29" xfId="3" applyFont="1" applyFill="1" applyBorder="1" applyAlignment="1">
      <alignment horizontal="left" vertical="top" wrapText="1" readingOrder="1"/>
    </xf>
    <xf numFmtId="0" fontId="37" fillId="3" borderId="30" xfId="2" applyFont="1" applyFill="1" applyBorder="1" applyAlignment="1">
      <alignment horizontal="justify" vertical="center" wrapText="1"/>
    </xf>
    <xf numFmtId="0" fontId="37" fillId="3" borderId="31" xfId="2" applyFont="1" applyFill="1" applyBorder="1" applyAlignment="1">
      <alignment horizontal="justify" vertical="center" wrapText="1"/>
    </xf>
    <xf numFmtId="0" fontId="37" fillId="3" borderId="34" xfId="2" applyFont="1" applyFill="1" applyBorder="1" applyAlignment="1">
      <alignment horizontal="left" vertical="center" wrapText="1"/>
    </xf>
    <xf numFmtId="0" fontId="37" fillId="3" borderId="35" xfId="2"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33" xfId="0" applyFont="1" applyFill="1" applyBorder="1" applyAlignment="1">
      <alignment horizontal="left" vertical="center" wrapText="1"/>
    </xf>
    <xf numFmtId="0" fontId="37" fillId="3" borderId="34" xfId="2" applyFont="1" applyFill="1" applyBorder="1" applyAlignment="1">
      <alignment horizontal="justify" vertical="top" wrapText="1"/>
    </xf>
    <xf numFmtId="0" fontId="37" fillId="3" borderId="35" xfId="2" applyFont="1" applyFill="1" applyBorder="1" applyAlignment="1">
      <alignment horizontal="justify" vertical="top" wrapText="1"/>
    </xf>
    <xf numFmtId="0" fontId="32" fillId="10" borderId="18" xfId="2" applyFont="1" applyFill="1" applyBorder="1" applyAlignment="1">
      <alignment horizontal="center" vertical="center" wrapText="1"/>
    </xf>
    <xf numFmtId="0" fontId="32" fillId="10" borderId="19" xfId="2" applyFont="1" applyFill="1" applyBorder="1" applyAlignment="1">
      <alignment horizontal="center" vertical="center" wrapText="1"/>
    </xf>
    <xf numFmtId="0" fontId="32" fillId="10" borderId="20" xfId="2" applyFont="1" applyFill="1" applyBorder="1" applyAlignment="1">
      <alignment horizontal="center" vertical="center" wrapText="1"/>
    </xf>
    <xf numFmtId="0" fontId="2" fillId="0" borderId="11" xfId="2" quotePrefix="1" applyFont="1" applyBorder="1" applyAlignment="1">
      <alignment horizontal="left" vertical="center" wrapText="1"/>
    </xf>
    <xf numFmtId="0" fontId="2" fillId="0" borderId="0" xfId="2" quotePrefix="1" applyFont="1" applyAlignment="1">
      <alignment horizontal="left" vertical="center" wrapText="1"/>
    </xf>
    <xf numFmtId="0" fontId="2" fillId="0" borderId="12" xfId="2" quotePrefix="1" applyFont="1" applyBorder="1" applyAlignment="1">
      <alignment horizontal="left" vertical="center" wrapText="1"/>
    </xf>
    <xf numFmtId="0" fontId="33" fillId="3" borderId="21" xfId="2" quotePrefix="1" applyFont="1" applyFill="1" applyBorder="1" applyAlignment="1">
      <alignment horizontal="left" vertical="top" wrapText="1"/>
    </xf>
    <xf numFmtId="0" fontId="34" fillId="3" borderId="22" xfId="2" quotePrefix="1" applyFont="1" applyFill="1" applyBorder="1" applyAlignment="1">
      <alignment horizontal="left" vertical="top" wrapText="1"/>
    </xf>
    <xf numFmtId="0" fontId="34" fillId="3" borderId="23" xfId="2" quotePrefix="1" applyFont="1" applyFill="1" applyBorder="1" applyAlignment="1">
      <alignment horizontal="left" vertical="top" wrapText="1"/>
    </xf>
    <xf numFmtId="0" fontId="31" fillId="0" borderId="11" xfId="2" quotePrefix="1" applyFont="1" applyBorder="1" applyAlignment="1">
      <alignment horizontal="left" vertical="top" wrapText="1"/>
    </xf>
    <xf numFmtId="0" fontId="31" fillId="0" borderId="0" xfId="2" quotePrefix="1" applyFont="1" applyAlignment="1">
      <alignment horizontal="left" vertical="top" wrapText="1"/>
    </xf>
    <xf numFmtId="0" fontId="31" fillId="0" borderId="12" xfId="2" quotePrefix="1" applyFont="1" applyBorder="1" applyAlignment="1">
      <alignment horizontal="left" vertical="top" wrapText="1"/>
    </xf>
    <xf numFmtId="0" fontId="36" fillId="10" borderId="24" xfId="3" applyFont="1" applyFill="1" applyBorder="1" applyAlignment="1">
      <alignment horizontal="center" vertical="center" wrapText="1"/>
    </xf>
    <xf numFmtId="0" fontId="36" fillId="10" borderId="25" xfId="3" applyFont="1" applyFill="1" applyBorder="1" applyAlignment="1">
      <alignment horizontal="center" vertical="center" wrapText="1"/>
    </xf>
    <xf numFmtId="0" fontId="36" fillId="10" borderId="26" xfId="2" applyFont="1" applyFill="1" applyBorder="1" applyAlignment="1">
      <alignment horizontal="center" vertical="center"/>
    </xf>
    <xf numFmtId="0" fontId="36" fillId="10" borderId="27" xfId="2" applyFont="1" applyFill="1" applyBorder="1" applyAlignment="1">
      <alignment horizontal="center" vertical="center"/>
    </xf>
    <xf numFmtId="0" fontId="2" fillId="3" borderId="36" xfId="2" quotePrefix="1" applyFont="1" applyFill="1" applyBorder="1" applyAlignment="1">
      <alignment horizontal="justify" vertical="center" wrapText="1"/>
    </xf>
    <xf numFmtId="0" fontId="2" fillId="3" borderId="37" xfId="2" quotePrefix="1" applyFont="1" applyFill="1" applyBorder="1" applyAlignment="1">
      <alignment horizontal="justify" vertical="center" wrapText="1"/>
    </xf>
    <xf numFmtId="0" fontId="2" fillId="3" borderId="38" xfId="2" quotePrefix="1" applyFont="1" applyFill="1" applyBorder="1" applyAlignment="1">
      <alignment horizontal="justify" vertical="center" wrapText="1"/>
    </xf>
    <xf numFmtId="0" fontId="17" fillId="0" borderId="0" xfId="0" applyFont="1" applyAlignment="1">
      <alignment horizontal="center" vertical="center"/>
    </xf>
    <xf numFmtId="0" fontId="28" fillId="0" borderId="0" xfId="0" applyFont="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7">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204108</xdr:colOff>
      <xdr:row>1</xdr:row>
      <xdr:rowOff>63501</xdr:rowOff>
    </xdr:from>
    <xdr:to>
      <xdr:col>16</xdr:col>
      <xdr:colOff>816066</xdr:colOff>
      <xdr:row>3</xdr:row>
      <xdr:rowOff>95251</xdr:rowOff>
    </xdr:to>
    <xdr:pic>
      <xdr:nvPicPr>
        <xdr:cNvPr id="5" name="Imagen 4">
          <a:extLst>
            <a:ext uri="{FF2B5EF4-FFF2-40B4-BE49-F238E27FC236}">
              <a16:creationId xmlns:a16="http://schemas.microsoft.com/office/drawing/2014/main" id="{083581A3-8E49-496B-BDC3-F332ECB386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9025" y="582084"/>
          <a:ext cx="1003540" cy="1185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Finales/07.%20IDI%20Mapa+Riesgo+FiscalInvestigacion+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Actualizaci&#243;n/12.%20GF%20Mapa%20de%20Riesgo%20Fis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ximenaportillop/OneDrive%20-%20Universidad%20del%20Magdalena/00.%20COGUI+/2025/Riesgos/Riesgos%20fiscales/Finales/07.%20IDI%20Mapa+Riesgo+FiscalInvestigacion+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Finales/11.%20CO%20Mapa+Riesgo+Fiscal+Contratacion+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Mesas%20de%20trabajo%202025/REVISAR%20PARA%20CARGUE/12.%20GF/Mapa+Riesgo+Fiscal+Institucional+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2025"/>
      <sheetName val="Tabla probabilidad"/>
      <sheetName val="Tabla Impacto"/>
      <sheetName val="Opciones Tratamiento"/>
      <sheetName val="Hoja1"/>
    </sheetNames>
    <sheetDataSet>
      <sheetData sheetId="0"/>
      <sheetData sheetId="1"/>
      <sheetData sheetId="2"/>
      <sheetData sheetId="3">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s>
    <sheetDataSet>
      <sheetData sheetId="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6" dataDxfId="95">
  <autoFilter ref="B209:C219" xr:uid="{00000000-0009-0000-0100-000001000000}"/>
  <tableColumns count="2">
    <tableColumn id="1" xr3:uid="{00000000-0010-0000-0000-000001000000}" name="Criterios" dataDxfId="94"/>
    <tableColumn id="2" xr3:uid="{00000000-0010-0000-0000-000002000000}" name="Subcriterios" dataDxfId="9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9"/>
  <sheetViews>
    <sheetView topLeftCell="A16" zoomScale="110" zoomScaleNormal="110" workbookViewId="0">
      <selection activeCell="E16" sqref="E16:F16"/>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30.85546875" style="41" customWidth="1"/>
    <col min="6" max="6" width="32.140625" style="41" customWidth="1"/>
    <col min="7" max="8" width="24.7109375" style="41" customWidth="1"/>
    <col min="9" max="16384" width="11.42578125" style="41"/>
  </cols>
  <sheetData>
    <row r="1" spans="2:8" ht="15.75" thickBot="1" x14ac:dyDescent="0.3"/>
    <row r="2" spans="2:8" ht="18" x14ac:dyDescent="0.25">
      <c r="B2" s="534" t="s">
        <v>0</v>
      </c>
      <c r="C2" s="535"/>
      <c r="D2" s="535"/>
      <c r="E2" s="535"/>
      <c r="F2" s="535"/>
      <c r="G2" s="535"/>
      <c r="H2" s="536"/>
    </row>
    <row r="3" spans="2:8" ht="111.75" customHeight="1" x14ac:dyDescent="0.25">
      <c r="B3" s="537" t="s">
        <v>1</v>
      </c>
      <c r="C3" s="538"/>
      <c r="D3" s="538"/>
      <c r="E3" s="538"/>
      <c r="F3" s="538"/>
      <c r="G3" s="538"/>
      <c r="H3" s="539"/>
    </row>
    <row r="4" spans="2:8" ht="16.5" x14ac:dyDescent="0.25">
      <c r="B4" s="540" t="s">
        <v>2</v>
      </c>
      <c r="C4" s="541"/>
      <c r="D4" s="541"/>
      <c r="E4" s="541"/>
      <c r="F4" s="541"/>
      <c r="G4" s="541"/>
      <c r="H4" s="542"/>
    </row>
    <row r="5" spans="2:8" ht="95.25" customHeight="1" x14ac:dyDescent="0.25">
      <c r="B5" s="550" t="s">
        <v>3</v>
      </c>
      <c r="C5" s="551"/>
      <c r="D5" s="551"/>
      <c r="E5" s="551"/>
      <c r="F5" s="551"/>
      <c r="G5" s="551"/>
      <c r="H5" s="552"/>
    </row>
    <row r="6" spans="2:8" ht="16.5" x14ac:dyDescent="0.25">
      <c r="B6" s="59"/>
      <c r="C6" s="60"/>
      <c r="D6" s="60"/>
      <c r="E6" s="60"/>
      <c r="F6" s="60"/>
      <c r="G6" s="60"/>
      <c r="H6" s="61"/>
    </row>
    <row r="7" spans="2:8" ht="16.5" customHeight="1" x14ac:dyDescent="0.25">
      <c r="B7" s="543" t="s">
        <v>4</v>
      </c>
      <c r="C7" s="544"/>
      <c r="D7" s="544"/>
      <c r="E7" s="544"/>
      <c r="F7" s="544"/>
      <c r="G7" s="544"/>
      <c r="H7" s="545"/>
    </row>
    <row r="8" spans="2:8" ht="44.25" customHeight="1" x14ac:dyDescent="0.25">
      <c r="B8" s="543"/>
      <c r="C8" s="544"/>
      <c r="D8" s="544"/>
      <c r="E8" s="544"/>
      <c r="F8" s="544"/>
      <c r="G8" s="544"/>
      <c r="H8" s="545"/>
    </row>
    <row r="9" spans="2:8" ht="15.75" thickBot="1" x14ac:dyDescent="0.3">
      <c r="B9" s="48"/>
      <c r="C9" s="51"/>
      <c r="D9" s="56"/>
      <c r="E9" s="57"/>
      <c r="F9" s="57"/>
      <c r="G9" s="58"/>
      <c r="H9" s="52"/>
    </row>
    <row r="10" spans="2:8" ht="15.75" thickTop="1" x14ac:dyDescent="0.25">
      <c r="B10" s="48"/>
      <c r="C10" s="546" t="s">
        <v>5</v>
      </c>
      <c r="D10" s="547"/>
      <c r="E10" s="548" t="s">
        <v>6</v>
      </c>
      <c r="F10" s="549"/>
      <c r="G10" s="51"/>
      <c r="H10" s="52"/>
    </row>
    <row r="11" spans="2:8" ht="69.75" customHeight="1" x14ac:dyDescent="0.25">
      <c r="B11" s="48"/>
      <c r="C11" s="524" t="s">
        <v>7</v>
      </c>
      <c r="D11" s="525"/>
      <c r="E11" s="526" t="s">
        <v>8</v>
      </c>
      <c r="F11" s="527"/>
      <c r="G11" s="51"/>
      <c r="H11" s="52"/>
    </row>
    <row r="12" spans="2:8" ht="49.5" customHeight="1" x14ac:dyDescent="0.25">
      <c r="B12" s="48"/>
      <c r="C12" s="530" t="s">
        <v>9</v>
      </c>
      <c r="D12" s="531"/>
      <c r="E12" s="520" t="s">
        <v>10</v>
      </c>
      <c r="F12" s="521"/>
      <c r="G12" s="51"/>
      <c r="H12" s="52"/>
    </row>
    <row r="13" spans="2:8" ht="116.25" customHeight="1" x14ac:dyDescent="0.25">
      <c r="B13" s="48"/>
      <c r="C13" s="522" t="s">
        <v>11</v>
      </c>
      <c r="D13" s="523"/>
      <c r="E13" s="528" t="s">
        <v>12</v>
      </c>
      <c r="F13" s="529"/>
      <c r="G13" s="51"/>
      <c r="H13" s="52"/>
    </row>
    <row r="14" spans="2:8" ht="46.5" customHeight="1" x14ac:dyDescent="0.25">
      <c r="B14" s="48"/>
      <c r="C14" s="530" t="s">
        <v>13</v>
      </c>
      <c r="D14" s="531"/>
      <c r="E14" s="520" t="s">
        <v>14</v>
      </c>
      <c r="F14" s="521"/>
      <c r="G14" s="51"/>
      <c r="H14" s="52"/>
    </row>
    <row r="15" spans="2:8" ht="169.5" customHeight="1" x14ac:dyDescent="0.25">
      <c r="B15" s="48"/>
      <c r="C15" s="530" t="s">
        <v>15</v>
      </c>
      <c r="D15" s="531"/>
      <c r="E15" s="532" t="s">
        <v>16</v>
      </c>
      <c r="F15" s="533"/>
      <c r="G15" s="51"/>
      <c r="H15" s="52"/>
    </row>
    <row r="16" spans="2:8" ht="72.75" customHeight="1" x14ac:dyDescent="0.25">
      <c r="B16" s="48"/>
      <c r="C16" s="530" t="s">
        <v>17</v>
      </c>
      <c r="D16" s="531"/>
      <c r="E16" s="520" t="s">
        <v>18</v>
      </c>
      <c r="F16" s="521"/>
      <c r="G16" s="51"/>
      <c r="H16" s="52"/>
    </row>
    <row r="17" spans="2:8" ht="64.5" customHeight="1" x14ac:dyDescent="0.25">
      <c r="B17" s="48"/>
      <c r="C17" s="530" t="s">
        <v>19</v>
      </c>
      <c r="D17" s="531"/>
      <c r="E17" s="520" t="s">
        <v>20</v>
      </c>
      <c r="F17" s="521"/>
      <c r="G17" s="51"/>
      <c r="H17" s="52"/>
    </row>
    <row r="18" spans="2:8" ht="71.25" customHeight="1" x14ac:dyDescent="0.25">
      <c r="B18" s="48"/>
      <c r="C18" s="530" t="s">
        <v>21</v>
      </c>
      <c r="D18" s="531"/>
      <c r="E18" s="520" t="s">
        <v>22</v>
      </c>
      <c r="F18" s="521"/>
      <c r="G18" s="51"/>
      <c r="H18" s="52"/>
    </row>
    <row r="19" spans="2:8" ht="55.5" customHeight="1" x14ac:dyDescent="0.25">
      <c r="B19" s="48"/>
      <c r="C19" s="522" t="s">
        <v>23</v>
      </c>
      <c r="D19" s="523"/>
      <c r="E19" s="520" t="s">
        <v>24</v>
      </c>
      <c r="F19" s="521"/>
      <c r="G19" s="51"/>
      <c r="H19" s="52"/>
    </row>
    <row r="20" spans="2:8" ht="42" customHeight="1" x14ac:dyDescent="0.25">
      <c r="B20" s="48"/>
      <c r="C20" s="522" t="s">
        <v>25</v>
      </c>
      <c r="D20" s="523"/>
      <c r="E20" s="520" t="s">
        <v>26</v>
      </c>
      <c r="F20" s="521"/>
      <c r="G20" s="51"/>
      <c r="H20" s="52"/>
    </row>
    <row r="21" spans="2:8" ht="59.25" customHeight="1" x14ac:dyDescent="0.25">
      <c r="B21" s="48"/>
      <c r="C21" s="522" t="s">
        <v>27</v>
      </c>
      <c r="D21" s="523"/>
      <c r="E21" s="520" t="s">
        <v>28</v>
      </c>
      <c r="F21" s="521"/>
      <c r="G21" s="51"/>
      <c r="H21" s="52"/>
    </row>
    <row r="22" spans="2:8" ht="23.25" customHeight="1" x14ac:dyDescent="0.25">
      <c r="B22" s="48"/>
      <c r="C22" s="522" t="s">
        <v>29</v>
      </c>
      <c r="D22" s="523"/>
      <c r="E22" s="520" t="s">
        <v>30</v>
      </c>
      <c r="F22" s="521"/>
      <c r="G22" s="51"/>
      <c r="H22" s="52"/>
    </row>
    <row r="23" spans="2:8" ht="30.75" customHeight="1" x14ac:dyDescent="0.25">
      <c r="B23" s="48"/>
      <c r="C23" s="522" t="s">
        <v>31</v>
      </c>
      <c r="D23" s="523"/>
      <c r="E23" s="520" t="s">
        <v>32</v>
      </c>
      <c r="F23" s="521"/>
      <c r="G23" s="51"/>
      <c r="H23" s="52"/>
    </row>
    <row r="24" spans="2:8" ht="35.25" customHeight="1" x14ac:dyDescent="0.25">
      <c r="B24" s="48"/>
      <c r="C24" s="522" t="s">
        <v>33</v>
      </c>
      <c r="D24" s="523"/>
      <c r="E24" s="520" t="s">
        <v>34</v>
      </c>
      <c r="F24" s="521"/>
      <c r="G24" s="51"/>
      <c r="H24" s="52"/>
    </row>
    <row r="25" spans="2:8" ht="33" customHeight="1" x14ac:dyDescent="0.25">
      <c r="B25" s="48"/>
      <c r="C25" s="522" t="s">
        <v>33</v>
      </c>
      <c r="D25" s="523"/>
      <c r="E25" s="520" t="s">
        <v>34</v>
      </c>
      <c r="F25" s="521"/>
      <c r="G25" s="51"/>
      <c r="H25" s="52"/>
    </row>
    <row r="26" spans="2:8" ht="30" customHeight="1" x14ac:dyDescent="0.25">
      <c r="B26" s="48"/>
      <c r="C26" s="522" t="s">
        <v>35</v>
      </c>
      <c r="D26" s="523"/>
      <c r="E26" s="520" t="s">
        <v>36</v>
      </c>
      <c r="F26" s="521"/>
      <c r="G26" s="51"/>
      <c r="H26" s="52"/>
    </row>
    <row r="27" spans="2:8" ht="35.25" customHeight="1" x14ac:dyDescent="0.25">
      <c r="B27" s="48"/>
      <c r="C27" s="522" t="s">
        <v>37</v>
      </c>
      <c r="D27" s="523"/>
      <c r="E27" s="520" t="s">
        <v>38</v>
      </c>
      <c r="F27" s="521"/>
      <c r="G27" s="51"/>
      <c r="H27" s="52"/>
    </row>
    <row r="28" spans="2:8" ht="31.5" customHeight="1" x14ac:dyDescent="0.25">
      <c r="B28" s="48"/>
      <c r="C28" s="522" t="s">
        <v>39</v>
      </c>
      <c r="D28" s="523"/>
      <c r="E28" s="520" t="s">
        <v>40</v>
      </c>
      <c r="F28" s="521"/>
      <c r="G28" s="51"/>
      <c r="H28" s="52"/>
    </row>
    <row r="29" spans="2:8" ht="35.25" customHeight="1" x14ac:dyDescent="0.25">
      <c r="B29" s="48"/>
      <c r="C29" s="522" t="s">
        <v>41</v>
      </c>
      <c r="D29" s="523"/>
      <c r="E29" s="520" t="s">
        <v>42</v>
      </c>
      <c r="F29" s="521"/>
      <c r="G29" s="51"/>
      <c r="H29" s="52"/>
    </row>
    <row r="30" spans="2:8" ht="59.25" customHeight="1" x14ac:dyDescent="0.25">
      <c r="B30" s="48"/>
      <c r="C30" s="522" t="s">
        <v>43</v>
      </c>
      <c r="D30" s="523"/>
      <c r="E30" s="520" t="s">
        <v>44</v>
      </c>
      <c r="F30" s="521"/>
      <c r="G30" s="51"/>
      <c r="H30" s="52"/>
    </row>
    <row r="31" spans="2:8" ht="29.25" customHeight="1" x14ac:dyDescent="0.25">
      <c r="B31" s="48"/>
      <c r="C31" s="522" t="s">
        <v>45</v>
      </c>
      <c r="D31" s="523"/>
      <c r="E31" s="520" t="s">
        <v>46</v>
      </c>
      <c r="F31" s="521"/>
      <c r="G31" s="51"/>
      <c r="H31" s="52"/>
    </row>
    <row r="32" spans="2:8" ht="82.5" customHeight="1" x14ac:dyDescent="0.25">
      <c r="B32" s="48"/>
      <c r="C32" s="522" t="s">
        <v>47</v>
      </c>
      <c r="D32" s="523"/>
      <c r="E32" s="520" t="s">
        <v>48</v>
      </c>
      <c r="F32" s="521"/>
      <c r="G32" s="51"/>
      <c r="H32" s="52"/>
    </row>
    <row r="33" spans="2:8" x14ac:dyDescent="0.25">
      <c r="B33" s="48"/>
      <c r="C33" s="49"/>
      <c r="D33" s="49"/>
      <c r="E33" s="50"/>
      <c r="F33" s="50"/>
      <c r="G33" s="51"/>
      <c r="H33" s="52"/>
    </row>
    <row r="34" spans="2:8" ht="21" customHeight="1" x14ac:dyDescent="0.25">
      <c r="B34" s="517" t="s">
        <v>49</v>
      </c>
      <c r="C34" s="518"/>
      <c r="D34" s="518"/>
      <c r="E34" s="518"/>
      <c r="F34" s="518"/>
      <c r="G34" s="518"/>
      <c r="H34" s="519"/>
    </row>
    <row r="35" spans="2:8" ht="20.25" customHeight="1" x14ac:dyDescent="0.25">
      <c r="B35" s="517" t="s">
        <v>50</v>
      </c>
      <c r="C35" s="518"/>
      <c r="D35" s="518"/>
      <c r="E35" s="518"/>
      <c r="F35" s="518"/>
      <c r="G35" s="518"/>
      <c r="H35" s="519"/>
    </row>
    <row r="36" spans="2:8" ht="20.25" customHeight="1" x14ac:dyDescent="0.25">
      <c r="B36" s="517" t="s">
        <v>51</v>
      </c>
      <c r="C36" s="518"/>
      <c r="D36" s="518"/>
      <c r="E36" s="518"/>
      <c r="F36" s="518"/>
      <c r="G36" s="518"/>
      <c r="H36" s="519"/>
    </row>
    <row r="37" spans="2:8" ht="20.25" customHeight="1" x14ac:dyDescent="0.25">
      <c r="B37" s="517" t="s">
        <v>52</v>
      </c>
      <c r="C37" s="518"/>
      <c r="D37" s="518"/>
      <c r="E37" s="518"/>
      <c r="F37" s="518"/>
      <c r="G37" s="518"/>
      <c r="H37" s="519"/>
    </row>
    <row r="38" spans="2:8" x14ac:dyDescent="0.25">
      <c r="B38" s="517" t="s">
        <v>53</v>
      </c>
      <c r="C38" s="518"/>
      <c r="D38" s="518"/>
      <c r="E38" s="518"/>
      <c r="F38" s="518"/>
      <c r="G38" s="518"/>
      <c r="H38" s="519"/>
    </row>
    <row r="39" spans="2:8" ht="15.75" thickBot="1" x14ac:dyDescent="0.3">
      <c r="B39" s="53"/>
      <c r="C39" s="54"/>
      <c r="D39" s="54"/>
      <c r="E39" s="54"/>
      <c r="F39" s="54"/>
      <c r="G39" s="54"/>
      <c r="H39" s="55"/>
    </row>
  </sheetData>
  <mergeCells count="56">
    <mergeCell ref="E14:F14"/>
    <mergeCell ref="E15:F15"/>
    <mergeCell ref="E16:F16"/>
    <mergeCell ref="E17:F17"/>
    <mergeCell ref="B2:H2"/>
    <mergeCell ref="B3:H3"/>
    <mergeCell ref="B4:H4"/>
    <mergeCell ref="B7:H8"/>
    <mergeCell ref="C10:D10"/>
    <mergeCell ref="E10:F10"/>
    <mergeCell ref="B5:H5"/>
    <mergeCell ref="C16:D16"/>
    <mergeCell ref="B36:H36"/>
    <mergeCell ref="B37:H37"/>
    <mergeCell ref="B38:H38"/>
    <mergeCell ref="E19:F19"/>
    <mergeCell ref="C19:D19"/>
    <mergeCell ref="C20:D20"/>
    <mergeCell ref="E20:F20"/>
    <mergeCell ref="C22:D22"/>
    <mergeCell ref="E22:F22"/>
    <mergeCell ref="E30:F30"/>
    <mergeCell ref="C28:D28"/>
    <mergeCell ref="C27:D27"/>
    <mergeCell ref="E27:F27"/>
    <mergeCell ref="E28:F28"/>
    <mergeCell ref="C23:D23"/>
    <mergeCell ref="E23:F23"/>
    <mergeCell ref="C29:D29"/>
    <mergeCell ref="B34:H34"/>
    <mergeCell ref="C25:D25"/>
    <mergeCell ref="E25:F25"/>
    <mergeCell ref="C26:D26"/>
    <mergeCell ref="E26:F26"/>
    <mergeCell ref="E29:F29"/>
    <mergeCell ref="C30:D30"/>
    <mergeCell ref="C31:D31"/>
    <mergeCell ref="E31:F31"/>
    <mergeCell ref="C32:D32"/>
    <mergeCell ref="E32:F32"/>
    <mergeCell ref="B35:H35"/>
    <mergeCell ref="E24:F24"/>
    <mergeCell ref="C24:D24"/>
    <mergeCell ref="C11:D11"/>
    <mergeCell ref="E11:F11"/>
    <mergeCell ref="C13:D13"/>
    <mergeCell ref="E13:F13"/>
    <mergeCell ref="E18:F18"/>
    <mergeCell ref="C18:D18"/>
    <mergeCell ref="C21:D21"/>
    <mergeCell ref="E21:F21"/>
    <mergeCell ref="C12:D12"/>
    <mergeCell ref="E12:F12"/>
    <mergeCell ref="C17:D17"/>
    <mergeCell ref="C14:D14"/>
    <mergeCell ref="C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N57"/>
  <sheetViews>
    <sheetView tabSelected="1" topLeftCell="F1" zoomScale="70" zoomScaleNormal="70" workbookViewId="0">
      <pane ySplit="6" topLeftCell="A20" activePane="bottomLeft" state="frozen"/>
      <selection pane="bottomLeft" activeCell="Q37" sqref="Q37"/>
    </sheetView>
  </sheetViews>
  <sheetFormatPr baseColWidth="10" defaultColWidth="11.42578125" defaultRowHeight="16.5" x14ac:dyDescent="0.3"/>
  <cols>
    <col min="1" max="1" width="4" style="2" bestFit="1" customWidth="1"/>
    <col min="2" max="2" width="22.28515625" style="2" customWidth="1"/>
    <col min="3" max="3" width="14.140625" style="2" customWidth="1"/>
    <col min="4" max="4" width="32.28515625" style="222" customWidth="1"/>
    <col min="5" max="5" width="67.28515625" style="2" customWidth="1"/>
    <col min="6" max="6" width="82.5703125" style="5" customWidth="1"/>
    <col min="7" max="7" width="19" style="2" customWidth="1"/>
    <col min="8" max="8" width="17.85546875" style="2" customWidth="1"/>
    <col min="9" max="9" width="18.28515625" style="2" customWidth="1"/>
    <col min="10" max="10" width="6.28515625" style="2" bestFit="1" customWidth="1"/>
    <col min="11" max="11" width="16.140625" style="2" customWidth="1"/>
    <col min="12" max="12" width="30.42578125" style="2" hidden="1" customWidth="1"/>
    <col min="13" max="13" width="17.42578125" style="2" customWidth="1"/>
    <col min="14" max="14" width="6.28515625" style="2" bestFit="1" customWidth="1"/>
    <col min="15" max="15" width="16" style="2" customWidth="1"/>
    <col min="16" max="16" width="5.85546875" style="2" customWidth="1"/>
    <col min="17" max="17" width="59.5703125" style="1" customWidth="1"/>
    <col min="18" max="18" width="15.140625" style="2" bestFit="1" customWidth="1"/>
    <col min="19" max="19" width="6.85546875" style="2" customWidth="1"/>
    <col min="20" max="20" width="5" style="2" customWidth="1"/>
    <col min="21" max="21" width="5.42578125" style="2" customWidth="1"/>
    <col min="22" max="22" width="7.7109375" style="2" customWidth="1"/>
    <col min="23" max="23" width="6.7109375" style="2" customWidth="1"/>
    <col min="24" max="24" width="7.42578125" style="2" customWidth="1"/>
    <col min="25" max="25" width="38.5703125" style="2" hidden="1" customWidth="1"/>
    <col min="26" max="26" width="8.7109375" style="2" hidden="1" customWidth="1"/>
    <col min="27" max="27" width="7.7109375" style="1" hidden="1" customWidth="1"/>
    <col min="28" max="28" width="9.28515625" style="2" hidden="1" customWidth="1"/>
    <col min="29" max="29" width="5.7109375" style="1" hidden="1" customWidth="1"/>
    <col min="30" max="30" width="14.5703125" style="2" customWidth="1"/>
    <col min="31" max="31" width="11.5703125" style="1" customWidth="1"/>
    <col min="32" max="32" width="49.5703125" style="1" customWidth="1"/>
    <col min="33" max="33" width="33.140625" style="2" customWidth="1"/>
    <col min="34" max="34" width="22.85546875" style="1" customWidth="1"/>
    <col min="35" max="16384" width="11.42578125" style="1"/>
  </cols>
  <sheetData>
    <row r="1" spans="1:66" ht="33" customHeight="1" x14ac:dyDescent="0.3">
      <c r="A1" s="457" t="s">
        <v>54</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row>
    <row r="2" spans="1:66" ht="26.25" customHeight="1" x14ac:dyDescent="0.3">
      <c r="A2" s="490" t="s">
        <v>55</v>
      </c>
      <c r="B2" s="491"/>
      <c r="C2" s="492"/>
      <c r="D2" s="507" t="s">
        <v>56</v>
      </c>
      <c r="E2" s="508"/>
      <c r="F2" s="508"/>
      <c r="G2" s="508"/>
      <c r="H2" s="508"/>
      <c r="I2" s="508"/>
      <c r="J2" s="508"/>
      <c r="K2" s="508"/>
      <c r="L2" s="508"/>
      <c r="M2" s="508"/>
      <c r="N2" s="508"/>
      <c r="O2" s="509"/>
      <c r="P2" s="510"/>
      <c r="Q2" s="510"/>
      <c r="R2" s="510"/>
      <c r="S2" s="206"/>
      <c r="T2" s="206"/>
      <c r="U2" s="206"/>
      <c r="V2" s="206"/>
      <c r="W2" s="206"/>
      <c r="X2" s="206"/>
      <c r="Y2" s="206"/>
      <c r="Z2" s="206"/>
      <c r="AA2" s="7"/>
      <c r="AB2" s="206"/>
      <c r="AC2" s="7"/>
      <c r="AD2" s="206"/>
      <c r="AE2" s="7"/>
      <c r="AF2" s="7"/>
      <c r="AG2" s="206"/>
      <c r="AH2" s="153"/>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ht="64.5" customHeight="1" x14ac:dyDescent="0.3">
      <c r="A3" s="490" t="s">
        <v>57</v>
      </c>
      <c r="B3" s="491"/>
      <c r="C3" s="492"/>
      <c r="D3" s="501" t="s">
        <v>58</v>
      </c>
      <c r="E3" s="502"/>
      <c r="F3" s="502"/>
      <c r="G3" s="502"/>
      <c r="H3" s="502"/>
      <c r="I3" s="502"/>
      <c r="J3" s="502"/>
      <c r="K3" s="502"/>
      <c r="L3" s="502"/>
      <c r="M3" s="502"/>
      <c r="N3" s="502"/>
      <c r="O3" s="503"/>
      <c r="P3" s="206"/>
      <c r="Q3" s="7"/>
      <c r="R3" s="206"/>
      <c r="S3" s="206"/>
      <c r="T3" s="206"/>
      <c r="U3" s="206"/>
      <c r="V3" s="206"/>
      <c r="W3" s="206"/>
      <c r="X3" s="206"/>
      <c r="Y3" s="206"/>
      <c r="Z3" s="206"/>
      <c r="AA3" s="7"/>
      <c r="AB3" s="206"/>
      <c r="AC3" s="7"/>
      <c r="AD3" s="206"/>
      <c r="AE3" s="7"/>
      <c r="AF3" s="7"/>
      <c r="AG3" s="206"/>
      <c r="AH3" s="154"/>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row>
    <row r="4" spans="1:66" ht="36" customHeight="1" x14ac:dyDescent="0.3">
      <c r="A4" s="459" t="s">
        <v>59</v>
      </c>
      <c r="B4" s="460"/>
      <c r="C4" s="460"/>
      <c r="D4" s="460"/>
      <c r="E4" s="460"/>
      <c r="F4" s="460"/>
      <c r="G4" s="460"/>
      <c r="H4" s="461"/>
      <c r="I4" s="459" t="s">
        <v>60</v>
      </c>
      <c r="J4" s="460"/>
      <c r="K4" s="460"/>
      <c r="L4" s="460"/>
      <c r="M4" s="460"/>
      <c r="N4" s="460"/>
      <c r="O4" s="461"/>
      <c r="P4" s="459" t="s">
        <v>61</v>
      </c>
      <c r="Q4" s="460"/>
      <c r="R4" s="460"/>
      <c r="S4" s="460"/>
      <c r="T4" s="460"/>
      <c r="U4" s="460"/>
      <c r="V4" s="460"/>
      <c r="W4" s="460"/>
      <c r="X4" s="461"/>
      <c r="Y4" s="462" t="s">
        <v>62</v>
      </c>
      <c r="Z4" s="463"/>
      <c r="AA4" s="463"/>
      <c r="AB4" s="463"/>
      <c r="AC4" s="463"/>
      <c r="AD4" s="463"/>
      <c r="AE4" s="464"/>
      <c r="AF4" s="459" t="s">
        <v>63</v>
      </c>
      <c r="AG4" s="460"/>
      <c r="AH4" s="460"/>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ht="16.5" customHeight="1" x14ac:dyDescent="0.3">
      <c r="A5" s="493" t="s">
        <v>64</v>
      </c>
      <c r="B5" s="67"/>
      <c r="C5" s="471" t="s">
        <v>9</v>
      </c>
      <c r="D5" s="496" t="s">
        <v>13</v>
      </c>
      <c r="E5" s="473" t="s">
        <v>15</v>
      </c>
      <c r="F5" s="495" t="s">
        <v>17</v>
      </c>
      <c r="G5" s="468" t="s">
        <v>19</v>
      </c>
      <c r="H5" s="473" t="s">
        <v>65</v>
      </c>
      <c r="I5" s="474" t="s">
        <v>66</v>
      </c>
      <c r="J5" s="470" t="s">
        <v>67</v>
      </c>
      <c r="K5" s="468" t="s">
        <v>68</v>
      </c>
      <c r="L5" s="468" t="s">
        <v>69</v>
      </c>
      <c r="M5" s="469" t="s">
        <v>70</v>
      </c>
      <c r="N5" s="470" t="s">
        <v>67</v>
      </c>
      <c r="O5" s="473" t="s">
        <v>25</v>
      </c>
      <c r="P5" s="504" t="s">
        <v>71</v>
      </c>
      <c r="Q5" s="467" t="s">
        <v>27</v>
      </c>
      <c r="R5" s="468" t="s">
        <v>29</v>
      </c>
      <c r="S5" s="467" t="s">
        <v>72</v>
      </c>
      <c r="T5" s="467"/>
      <c r="U5" s="467"/>
      <c r="V5" s="467"/>
      <c r="W5" s="467"/>
      <c r="X5" s="467"/>
      <c r="Y5" s="506" t="s">
        <v>73</v>
      </c>
      <c r="Z5" s="506" t="s">
        <v>74</v>
      </c>
      <c r="AA5" s="506" t="s">
        <v>67</v>
      </c>
      <c r="AB5" s="506" t="s">
        <v>75</v>
      </c>
      <c r="AC5" s="506" t="s">
        <v>67</v>
      </c>
      <c r="AD5" s="506" t="s">
        <v>76</v>
      </c>
      <c r="AE5" s="504" t="s">
        <v>45</v>
      </c>
      <c r="AF5" s="467" t="s">
        <v>63</v>
      </c>
      <c r="AG5" s="468" t="s">
        <v>77</v>
      </c>
      <c r="AH5" s="468" t="s">
        <v>78</v>
      </c>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4" customFormat="1" ht="75" customHeight="1" thickBot="1" x14ac:dyDescent="0.3">
      <c r="A6" s="494"/>
      <c r="B6" s="76" t="s">
        <v>79</v>
      </c>
      <c r="C6" s="472"/>
      <c r="D6" s="497"/>
      <c r="E6" s="468"/>
      <c r="F6" s="472"/>
      <c r="G6" s="474"/>
      <c r="H6" s="468"/>
      <c r="I6" s="474"/>
      <c r="J6" s="470"/>
      <c r="K6" s="474"/>
      <c r="L6" s="474"/>
      <c r="M6" s="470"/>
      <c r="N6" s="470"/>
      <c r="O6" s="468"/>
      <c r="P6" s="505"/>
      <c r="Q6" s="468"/>
      <c r="R6" s="474"/>
      <c r="S6" s="77" t="s">
        <v>80</v>
      </c>
      <c r="T6" s="77" t="s">
        <v>81</v>
      </c>
      <c r="U6" s="77" t="s">
        <v>82</v>
      </c>
      <c r="V6" s="77" t="s">
        <v>83</v>
      </c>
      <c r="W6" s="77" t="s">
        <v>84</v>
      </c>
      <c r="X6" s="77" t="s">
        <v>85</v>
      </c>
      <c r="Y6" s="504"/>
      <c r="Z6" s="504"/>
      <c r="AA6" s="504"/>
      <c r="AB6" s="504"/>
      <c r="AC6" s="504"/>
      <c r="AD6" s="504"/>
      <c r="AE6" s="505"/>
      <c r="AF6" s="468"/>
      <c r="AG6" s="474"/>
      <c r="AH6" s="474"/>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row>
    <row r="7" spans="1:66" s="3" customFormat="1" ht="75.75" thickBot="1" x14ac:dyDescent="0.3">
      <c r="A7" s="475">
        <v>1</v>
      </c>
      <c r="B7" s="498" t="s">
        <v>86</v>
      </c>
      <c r="C7" s="478" t="s">
        <v>87</v>
      </c>
      <c r="D7" s="480" t="s">
        <v>88</v>
      </c>
      <c r="E7" s="478" t="s">
        <v>89</v>
      </c>
      <c r="F7" s="483" t="s">
        <v>90</v>
      </c>
      <c r="G7" s="478" t="s">
        <v>91</v>
      </c>
      <c r="H7" s="514">
        <v>2</v>
      </c>
      <c r="I7" s="465" t="str">
        <f>IF(H7&lt;=0,"",IF(H7&lt;=2,"Muy Baja",IF(H7&lt;=24,"Baja",IF(H7&lt;=500,"Media",IF(H7&lt;=5000,"Alta","Muy Alta")))))</f>
        <v>Muy Baja</v>
      </c>
      <c r="J7" s="402">
        <f>IF(I7="","",IF(I7="Muy Baja",0.2,IF(I7="Baja",0.4,IF(I7="Media",0.6,IF(I7="Alta",0.8,IF(I7="Muy Alta",1,))))))</f>
        <v>0.2</v>
      </c>
      <c r="K7" s="511" t="s">
        <v>92</v>
      </c>
      <c r="L7" s="402" t="str">
        <f>IF(NOT(ISERROR(MATCH(K7,'Tabla Impacto'!$B$221:$B$223,0))),'Tabla Impacto'!$F$223&amp;"Por favor no seleccionar los criterios de impacto(Afectación Económica o presupuestal y Pérdida Reputacional)",K7)</f>
        <v xml:space="preserve">     Entre 10 y 50 SMLMV </v>
      </c>
      <c r="M7" s="465" t="str">
        <f>IF(OR(L7='Tabla Impacto'!$C$11,L7='Tabla Impacto'!$D$11),"Leve",IF(OR(L7='Tabla Impacto'!$C$12,L7='Tabla Impacto'!$D$12),"Menor",IF(OR(L7='Tabla Impacto'!$C$13,L7='Tabla Impacto'!$D$13),"Moderado",IF(OR(L7='Tabla Impacto'!$C$14,L7='Tabla Impacto'!$D$14),"Mayor",IF(OR(L7='Tabla Impacto'!$C$15,L7='Tabla Impacto'!$D$15),"Catastrófico","")))))</f>
        <v>Menor</v>
      </c>
      <c r="N7" s="402">
        <f>IF(M7="","",IF(M7="Leve",0.2,IF(M7="Menor",0.4,IF(M7="Moderado",0.6,IF(M7="Mayor",0.8,IF(M7="Catastrófico",1,))))))</f>
        <v>0.4</v>
      </c>
      <c r="O7" s="400" t="str">
        <f>IF(OR(AND(I7="Muy Baja",M7="Leve"),AND(I7="Muy Baja",M7="Menor"),AND(I7="Baja",M7="Leve")),"Bajo",IF(OR(AND(I7="Muy baja",M7="Moderado"),AND(I7="Baja",M7="Menor"),AND(I7="Baja",M7="Moderado"),AND(I7="Media",M7="Leve"),AND(I7="Media",M7="Menor"),AND(I7="Media",M7="Moderado"),AND(I7="Alta",M7="Leve"),AND(I7="Alta",M7="Menor")),"Moderado",IF(OR(AND(I7="Muy Baja",M7="Mayor"),AND(I7="Baja",M7="Mayor"),AND(I7="Media",M7="Mayor"),AND(I7="Alta",M7="Moderado"),AND(I7="Alta",M7="Mayor"),AND(I7="Muy Alta",M7="Leve"),AND(I7="Muy Alta",M7="Menor"),AND(I7="Muy Alta",M7="Moderado"),AND(I7="Muy Alta",M7="Mayor")),"Alto",IF(OR(AND(I7="Muy Baja",M7="Catastrófico"),AND(I7="Baja",M7="Catastrófico"),AND(I7="Media",M7="Catastrófico"),AND(I7="Alta",M7="Catastrófico"),AND(I7="Muy Alta",M7="Catastrófico")),"Extremo",""))))</f>
        <v>Bajo</v>
      </c>
      <c r="P7" s="132">
        <v>1</v>
      </c>
      <c r="Q7" s="100" t="s">
        <v>93</v>
      </c>
      <c r="R7" s="101" t="str">
        <f t="shared" ref="R7:R25" si="0">IF(OR(S7="Preventivo",S7="Detectivo"),"Probabilidad",IF(S7="Correctivo","Impacto",""))</f>
        <v>Probabilidad</v>
      </c>
      <c r="S7" s="102" t="s">
        <v>94</v>
      </c>
      <c r="T7" s="102" t="s">
        <v>95</v>
      </c>
      <c r="U7" s="103" t="str">
        <f>IF(AND(S7="Preventivo",T7="Automático"),"50%",IF(AND(S7="Preventivo",T7="Manual"),"40%",IF(AND(S7="Detectivo",T7="Automático"),"40%",IF(AND(S7="Detectivo",T7="Manual"),"30%",IF(AND(S7="Correctivo",T7="Automático"),"35%",IF(AND(S7="Correctivo",T7="Manual"),"25%",""))))))</f>
        <v>40%</v>
      </c>
      <c r="V7" s="104" t="s">
        <v>96</v>
      </c>
      <c r="W7" s="102" t="s">
        <v>97</v>
      </c>
      <c r="X7" s="104" t="s">
        <v>98</v>
      </c>
      <c r="Y7" s="105">
        <f>IFERROR(IF(R7="Probabilidad",(J7-(+J7*U7)),IF(R7="Impacto",J7,"")),"")</f>
        <v>0.12</v>
      </c>
      <c r="Z7" s="106" t="str">
        <f>IFERROR(IF(Y7="","",IF(Y7&lt;=0.2,"Muy Baja",IF(Y7&lt;=0.4,"Baja",IF(Y7&lt;=0.6,"Media",IF(Y7&lt;=0.8,"Alta","Muy Alta"))))),"")</f>
        <v>Muy Baja</v>
      </c>
      <c r="AA7" s="103">
        <f>+Y7</f>
        <v>0.12</v>
      </c>
      <c r="AB7" s="106" t="str">
        <f>IFERROR(IF(AC7="","",IF(AC7&lt;=0.2,"Leve",IF(AC7&lt;=0.4,"Menor",IF(AC7&lt;=0.6,"Moderado",IF(AC7&lt;=0.8,"Mayor","Catastrófico"))))),"")</f>
        <v>Menor</v>
      </c>
      <c r="AC7" s="103">
        <f>IFERROR(IF(R7="Impacto",(N7-(+N7*U7)),IF(R7="Probabilidad",N7,"")),"")</f>
        <v>0.4</v>
      </c>
      <c r="AD7" s="106" t="str">
        <f>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Bajo</v>
      </c>
      <c r="AE7" s="395" t="s">
        <v>99</v>
      </c>
      <c r="AF7" s="107" t="s">
        <v>100</v>
      </c>
      <c r="AG7" s="231" t="s">
        <v>101</v>
      </c>
      <c r="AH7" s="283">
        <v>46386</v>
      </c>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row>
    <row r="8" spans="1:66" ht="81.75" customHeight="1" thickBot="1" x14ac:dyDescent="0.35">
      <c r="A8" s="476"/>
      <c r="B8" s="499"/>
      <c r="C8" s="479"/>
      <c r="D8" s="481"/>
      <c r="E8" s="479"/>
      <c r="F8" s="484"/>
      <c r="G8" s="479"/>
      <c r="H8" s="515"/>
      <c r="I8" s="466"/>
      <c r="J8" s="403"/>
      <c r="K8" s="513"/>
      <c r="L8" s="403">
        <f>IF(NOT(ISERROR(MATCH(K8,_xlfn.ANCHORARRAY(F13),0))),J15&amp;"Por favor no seleccionar los criterios de impacto",K8)</f>
        <v>0</v>
      </c>
      <c r="M8" s="466"/>
      <c r="N8" s="403"/>
      <c r="O8" s="401"/>
      <c r="P8" s="223">
        <v>2</v>
      </c>
      <c r="Q8" s="78" t="s">
        <v>102</v>
      </c>
      <c r="R8" s="253" t="str">
        <f t="shared" si="0"/>
        <v>Probabilidad</v>
      </c>
      <c r="S8" s="254" t="s">
        <v>103</v>
      </c>
      <c r="T8" s="102" t="s">
        <v>95</v>
      </c>
      <c r="U8" s="255" t="str">
        <f t="shared" ref="U8:U9" si="1">IF(AND(S8="Preventivo",T8="Automático"),"50%",IF(AND(S8="Preventivo",T8="Manual"),"40%",IF(AND(S8="Detectivo",T8="Automático"),"40%",IF(AND(S8="Detectivo",T8="Manual"),"30%",IF(AND(S8="Correctivo",T8="Automático"),"35%",IF(AND(S8="Correctivo",T8="Manual"),"25%",""))))))</f>
        <v>30%</v>
      </c>
      <c r="V8" s="254" t="s">
        <v>96</v>
      </c>
      <c r="W8" s="254" t="s">
        <v>97</v>
      </c>
      <c r="X8" s="254" t="s">
        <v>98</v>
      </c>
      <c r="Y8" s="203">
        <f>IFERROR(IF(AND(R7="Probabilidad",R8="Probabilidad"),(AA7-(+AA7*U8)),IF(R8="Probabilidad",(J7-(+J7*U8)),IF(R8="Impacto",AA7,""))),"")</f>
        <v>8.3999999999999991E-2</v>
      </c>
      <c r="Z8" s="207" t="str">
        <f t="shared" ref="Z8:Z25" si="2">IFERROR(IF(Y8="","",IF(Y8&lt;=0.2,"Muy Baja",IF(Y8&lt;=0.4,"Baja",IF(Y8&lt;=0.6,"Media",IF(Y8&lt;=0.8,"Alta","Muy Alta"))))),"")</f>
        <v>Muy Baja</v>
      </c>
      <c r="AA8" s="79">
        <f t="shared" ref="AA8:AA9" si="3">+Y8</f>
        <v>8.3999999999999991E-2</v>
      </c>
      <c r="AB8" s="207" t="str">
        <f t="shared" ref="AB8:AB17" si="4">IFERROR(IF(AC8="","",IF(AC8&lt;=0.2,"Leve",IF(AC8&lt;=0.4,"Menor",IF(AC8&lt;=0.6,"Moderado",IF(AC8&lt;=0.8,"Mayor","Catastrófico"))))),"")</f>
        <v>Menor</v>
      </c>
      <c r="AC8" s="79">
        <f>IFERROR(IF(AND(R8="Impacto",R8="Impacto"),(AC7-(+AC7*U8)),IF(R8="Impacto",(AC7-(+AC7*U8)),IF(R8="Probabilidad",AC7,""))),"")</f>
        <v>0.4</v>
      </c>
      <c r="AD8" s="214" t="str">
        <f>IFERROR(IF(OR(AND(Z8="Muy Baja",AB8="Leve"),AND(Z8="Muy Baja",AB8="Menor"),AND(Z8="Baja",AB8="Leve")),"Bajo",IF(OR(AND(Z8="Muy baja",AB8="Moderado"),AND(Z8="Baja",AB8="Menor"),AND(Z8="Baja",AB8="Moderado"),AND(Z8="Media",AB8="Leve"),AND(Z8="Media",AB8="Menor"),AND(Z8="Media",AB8="Moderado"),AND(Z8="Alta",AB8="Leve"),AND(Z8="Alta",AB8="Menor")),"Moderado",IF(OR(AND(Z8="Muy Baja",AB8="Mayor"),AND(Z8="Baja",AB8="Mayor"),AND(Z8="Media",AB8="Mayor"),AND(Z8="Alta",AB8="Moderado"),AND(Z8="Alta",AB8="Mayor"),AND(Z8="Muy Alta",AB8="Leve"),AND(Z8="Muy Alta",AB8="Menor"),AND(Z8="Muy Alta",AB8="Moderado"),AND(Z8="Muy Alta",AB8="Mayor")),"Alto",IF(OR(AND(Z8="Muy Baja",AB8="Catastrófico"),AND(Z8="Baja",AB8="Catastrófico"),AND(Z8="Media",AB8="Catastrófico"),AND(Z8="Alta",AB8="Catastrófico"),AND(Z8="Muy Alta",AB8="Catastrófico")),"Extremo","")))),"")</f>
        <v>Bajo</v>
      </c>
      <c r="AE8" s="396"/>
      <c r="AF8" s="80" t="s">
        <v>104</v>
      </c>
      <c r="AG8" s="232" t="s">
        <v>105</v>
      </c>
      <c r="AH8" s="284">
        <v>46386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ht="96" customHeight="1" thickBot="1" x14ac:dyDescent="0.35">
      <c r="A9" s="477"/>
      <c r="B9" s="500"/>
      <c r="C9" s="309"/>
      <c r="D9" s="482"/>
      <c r="E9" s="309"/>
      <c r="F9" s="313"/>
      <c r="G9" s="309"/>
      <c r="H9" s="516"/>
      <c r="I9" s="295"/>
      <c r="J9" s="291"/>
      <c r="K9" s="293"/>
      <c r="L9" s="291">
        <f>IF(NOT(ISERROR(MATCH(K9,_xlfn.ANCHORARRAY(F14),0))),#REF!&amp;"Por favor no seleccionar los criterios de impacto",K9)</f>
        <v>0</v>
      </c>
      <c r="M9" s="295"/>
      <c r="N9" s="291"/>
      <c r="O9" s="297"/>
      <c r="P9" s="133">
        <v>3</v>
      </c>
      <c r="Q9" s="108" t="s">
        <v>106</v>
      </c>
      <c r="R9" s="256" t="str">
        <f t="shared" si="0"/>
        <v>Probabilidad</v>
      </c>
      <c r="S9" s="257" t="s">
        <v>94</v>
      </c>
      <c r="T9" s="102" t="s">
        <v>95</v>
      </c>
      <c r="U9" s="258" t="str">
        <f t="shared" si="1"/>
        <v>40%</v>
      </c>
      <c r="V9" s="257" t="s">
        <v>96</v>
      </c>
      <c r="W9" s="257" t="s">
        <v>97</v>
      </c>
      <c r="X9" s="257" t="s">
        <v>98</v>
      </c>
      <c r="Y9" s="199">
        <f>IFERROR(IF(AND(R8="Probabilidad",R9="Probabilidad"),(AA8-(+AA8*U9)),IF(AND(R8="Impacto",R9="Probabilidad"),(AA7-(+AA7*U9)),IF(R9="Impacto",AA8,""))),"")</f>
        <v>5.0399999999999993E-2</v>
      </c>
      <c r="Z9" s="208" t="str">
        <f t="shared" si="2"/>
        <v>Muy Baja</v>
      </c>
      <c r="AA9" s="109">
        <f t="shared" si="3"/>
        <v>5.0399999999999993E-2</v>
      </c>
      <c r="AB9" s="208" t="str">
        <f t="shared" si="4"/>
        <v>Menor</v>
      </c>
      <c r="AC9" s="109">
        <f>IFERROR(IF(AND(R9="Impacto",R9="Impacto"),(AC8-(+AC8*U9)),IF(AND(R9="Probabilidad",R9="Impacto"),(AC8-(+AC8*U9)),IF(R9="Probabilidad",AC8,""))),"")</f>
        <v>0.4</v>
      </c>
      <c r="AD9" s="215" t="str">
        <f t="shared" ref="AD9" si="5">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Bajo</v>
      </c>
      <c r="AE9" s="397"/>
      <c r="AF9" s="272" t="s">
        <v>107</v>
      </c>
      <c r="AG9" s="233" t="s">
        <v>108</v>
      </c>
      <c r="AH9" s="285">
        <v>46386</v>
      </c>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row>
    <row r="10" spans="1:66" ht="75.75" thickBot="1" x14ac:dyDescent="0.35">
      <c r="A10" s="475">
        <v>2</v>
      </c>
      <c r="B10" s="485" t="s">
        <v>109</v>
      </c>
      <c r="C10" s="478" t="s">
        <v>87</v>
      </c>
      <c r="D10" s="480" t="s">
        <v>110</v>
      </c>
      <c r="E10" s="478" t="s">
        <v>111</v>
      </c>
      <c r="F10" s="483" t="s">
        <v>112</v>
      </c>
      <c r="G10" s="478" t="s">
        <v>91</v>
      </c>
      <c r="H10" s="488">
        <v>74</v>
      </c>
      <c r="I10" s="465" t="str">
        <f>IF(H10&lt;=0,"",IF(H10&lt;=2,"Muy Baja",IF(H10&lt;=24,"Baja",IF(H10&lt;=500,"Media",IF(H10&lt;=5000,"Alta","Muy Alta")))))</f>
        <v>Media</v>
      </c>
      <c r="J10" s="402">
        <f>IF(I10="","",IF(I10="Muy Baja",0.2,IF(I10="Baja",0.4,IF(I10="Media",0.6,IF(I10="Alta",0.8,IF(I10="Muy Alta",1,))))))</f>
        <v>0.6</v>
      </c>
      <c r="K10" s="511" t="s">
        <v>92</v>
      </c>
      <c r="L10" s="402" t="str">
        <f>IF(NOT(ISERROR(MATCH(K10,'[1]Tabla Impacto'!$B$221:$B$223,0))),'[1]Tabla Impacto'!$F$223&amp;"Por favor no seleccionar los criterios de impacto(Afectación Económica o presupuestal y Pérdida Reputacional)",K10)</f>
        <v xml:space="preserve">     Entre 10 y 50 SMLMV </v>
      </c>
      <c r="M10" s="465" t="str">
        <f>IF(OR(L10='[1]Tabla Impacto'!$C$11,L10='[1]Tabla Impacto'!$D$11),"Leve",IF(OR(L10='[1]Tabla Impacto'!$C$12,L10='[1]Tabla Impacto'!$D$12),"Menor",IF(OR(L10='[1]Tabla Impacto'!$C$13,L10='[1]Tabla Impacto'!$D$13),"Moderado",IF(OR(L10='[1]Tabla Impacto'!$C$14,L10='[1]Tabla Impacto'!$D$14),"Mayor",IF(OR(L10='[1]Tabla Impacto'!$C$15,L10='[1]Tabla Impacto'!$D$15),"Catastrófico","")))))</f>
        <v>Menor</v>
      </c>
      <c r="N10" s="402">
        <f>IF(M10="","",IF(M10="Leve",0.2,IF(M10="Menor",0.4,IF(M10="Moderado",0.6,IF(M10="Mayor",0.8,IF(M10="Catastrófico",1,))))))</f>
        <v>0.4</v>
      </c>
      <c r="O10" s="400"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Moderado</v>
      </c>
      <c r="P10" s="132">
        <v>1</v>
      </c>
      <c r="Q10" s="110" t="s">
        <v>113</v>
      </c>
      <c r="R10" s="111" t="str">
        <f t="shared" si="0"/>
        <v>Probabilidad</v>
      </c>
      <c r="S10" s="112" t="s">
        <v>94</v>
      </c>
      <c r="T10" s="102" t="s">
        <v>95</v>
      </c>
      <c r="U10" s="113" t="str">
        <f>IF(AND(S10="Preventivo",T10="Automático"),"50%",IF(AND(S10="Preventivo",T10="Manual"),"40%",IF(AND(S10="Detectivo",T10="Automático"),"40%",IF(AND(S10="Detectivo",T10="Manual"),"30%",IF(AND(S10="Correctivo",T10="Automático"),"35%",IF(AND(S10="Correctivo",T10="Manual"),"25%",""))))))</f>
        <v>40%</v>
      </c>
      <c r="V10" s="114" t="s">
        <v>96</v>
      </c>
      <c r="W10" s="112" t="s">
        <v>97</v>
      </c>
      <c r="X10" s="114" t="s">
        <v>98</v>
      </c>
      <c r="Y10" s="115">
        <f>IFERROR(IF(R10="Probabilidad",(J10-(+J10*U10)),IF(R10="Impacto",J10,"")),"")</f>
        <v>0.36</v>
      </c>
      <c r="Z10" s="116" t="str">
        <f>IFERROR(IF(Y10="","",IF(Y10&lt;=0.2,"Muy Baja",IF(Y10&lt;=0.4,"Baja",IF(Y10&lt;=0.6,"Media",IF(Y10&lt;=0.8,"Alta","Muy Alta"))))),"")</f>
        <v>Baja</v>
      </c>
      <c r="AA10" s="113">
        <f>+Y10</f>
        <v>0.36</v>
      </c>
      <c r="AB10" s="116" t="str">
        <f>IFERROR(IF(AC10="","",IF(AC10&lt;=0.2,"Leve",IF(AC10&lt;=0.4,"Menor",IF(AC10&lt;=0.6,"Moderado",IF(AC10&lt;=0.8,"Mayor","Catastrófico"))))),"")</f>
        <v>Menor</v>
      </c>
      <c r="AC10" s="103">
        <f>IFERROR(IF(R10="Impacto",(N10-(+N10*U10)),IF(R10="Probabilidad",N10,"")),"")</f>
        <v>0.4</v>
      </c>
      <c r="AD10" s="116"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Moderado</v>
      </c>
      <c r="AE10" s="386" t="s">
        <v>99</v>
      </c>
      <c r="AF10" s="117" t="s">
        <v>114</v>
      </c>
      <c r="AG10" s="234" t="s">
        <v>115</v>
      </c>
      <c r="AH10" s="286">
        <v>46386</v>
      </c>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row>
    <row r="11" spans="1:66" ht="75.75" thickBot="1" x14ac:dyDescent="0.35">
      <c r="A11" s="476"/>
      <c r="B11" s="486"/>
      <c r="C11" s="479"/>
      <c r="D11" s="481"/>
      <c r="E11" s="479"/>
      <c r="F11" s="484"/>
      <c r="G11" s="479"/>
      <c r="H11" s="489"/>
      <c r="I11" s="466"/>
      <c r="J11" s="403"/>
      <c r="K11" s="513"/>
      <c r="L11" s="403">
        <f>IF(NOT(ISERROR(MATCH(K11,_xlfn.ANCHORARRAY(F16),0))),#REF!&amp;"Por favor no seleccionar los criterios de impacto",K11)</f>
        <v>0</v>
      </c>
      <c r="M11" s="466"/>
      <c r="N11" s="403"/>
      <c r="O11" s="401"/>
      <c r="P11" s="223">
        <v>2</v>
      </c>
      <c r="Q11" s="81" t="s">
        <v>116</v>
      </c>
      <c r="R11" s="252" t="str">
        <f t="shared" si="0"/>
        <v>Probabilidad</v>
      </c>
      <c r="S11" s="159" t="s">
        <v>94</v>
      </c>
      <c r="T11" s="102" t="s">
        <v>95</v>
      </c>
      <c r="U11" s="82" t="str">
        <f t="shared" ref="U11:U12" si="6">IF(AND(S11="Preventivo",T11="Automático"),"50%",IF(AND(S11="Preventivo",T11="Manual"),"40%",IF(AND(S11="Detectivo",T11="Automático"),"40%",IF(AND(S11="Detectivo",T11="Manual"),"30%",IF(AND(S11="Correctivo",T11="Automático"),"35%",IF(AND(S11="Correctivo",T11="Manual"),"25%",""))))))</f>
        <v>40%</v>
      </c>
      <c r="V11" s="159" t="s">
        <v>96</v>
      </c>
      <c r="W11" s="159" t="s">
        <v>97</v>
      </c>
      <c r="X11" s="159" t="s">
        <v>98</v>
      </c>
      <c r="Y11" s="83">
        <f>IFERROR(IF(AND(R10="Probabilidad",R11="Probabilidad"),(AA10-(+AA10*U11)),IF(R11="Probabilidad",(J10-(+J10*U11)),IF(R11="Impacto",AA10,""))),"")</f>
        <v>0.216</v>
      </c>
      <c r="Z11" s="87" t="str">
        <f>IFERROR(IF(Y11="","",IF(Y11&lt;=0.2,"Muy Baja",IF(Y11&lt;=0.4,"Baja",IF(Y11&lt;=0.6,"Media",IF(Y11&lt;=0.8,"Alta","Muy Alta"))))),"")</f>
        <v>Baja</v>
      </c>
      <c r="AA11" s="85">
        <f>+Y11</f>
        <v>0.216</v>
      </c>
      <c r="AB11" s="87" t="str">
        <f t="shared" ref="AB11:AB12" si="7">IFERROR(IF(AC11="","",IF(AC11&lt;=0.2,"Leve",IF(AC11&lt;=0.4,"Menor",IF(AC11&lt;=0.6,"Moderado",IF(AC11&lt;=0.8,"Mayor","Catastrófico"))))),"")</f>
        <v>Menor</v>
      </c>
      <c r="AC11" s="79">
        <f>IFERROR(IF(AND(R11="Impacto",R11="Impacto"),(AC10-(+AC10*U11)),IF(R11="Impacto",(AC10-(+AC10*U11)),IF(R11="Probabilidad",AC10,""))),"")</f>
        <v>0.4</v>
      </c>
      <c r="AD11" s="84" t="str">
        <f t="shared" ref="AD11:AD12" si="8">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387"/>
      <c r="AF11" s="99" t="s">
        <v>117</v>
      </c>
      <c r="AG11" s="235" t="s">
        <v>118</v>
      </c>
      <c r="AH11" s="286">
        <v>46386</v>
      </c>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row>
    <row r="12" spans="1:66" ht="105.75" customHeight="1" thickBot="1" x14ac:dyDescent="0.35">
      <c r="A12" s="477"/>
      <c r="B12" s="487"/>
      <c r="C12" s="309"/>
      <c r="D12" s="482"/>
      <c r="E12" s="309"/>
      <c r="F12" s="313"/>
      <c r="G12" s="309"/>
      <c r="H12" s="314"/>
      <c r="I12" s="295"/>
      <c r="J12" s="291"/>
      <c r="K12" s="293"/>
      <c r="L12" s="291">
        <f>IF(NOT(ISERROR(MATCH(K12,_xlfn.ANCHORARRAY(F17),0))),#REF!&amp;"Por favor no seleccionar los criterios de impacto",K12)</f>
        <v>0</v>
      </c>
      <c r="M12" s="295"/>
      <c r="N12" s="291"/>
      <c r="O12" s="297"/>
      <c r="P12" s="133">
        <v>3</v>
      </c>
      <c r="Q12" s="118" t="s">
        <v>119</v>
      </c>
      <c r="R12" s="134" t="str">
        <f t="shared" si="0"/>
        <v>Probabilidad</v>
      </c>
      <c r="S12" s="135" t="s">
        <v>94</v>
      </c>
      <c r="T12" s="102" t="s">
        <v>95</v>
      </c>
      <c r="U12" s="129" t="str">
        <f t="shared" si="6"/>
        <v>40%</v>
      </c>
      <c r="V12" s="135" t="s">
        <v>96</v>
      </c>
      <c r="W12" s="135" t="s">
        <v>97</v>
      </c>
      <c r="X12" s="135" t="s">
        <v>98</v>
      </c>
      <c r="Y12" s="120">
        <f>IFERROR(IF(AND(R11="Probabilidad",R12="Probabilidad"),(AA11-(+AA11*U12)),IF(AND(R11="Impacto",R12="Probabilidad"),(AA10-(+AA10*U12)),IF(R12="Impacto",AA11,""))),"")</f>
        <v>0.12959999999999999</v>
      </c>
      <c r="Z12" s="128" t="str">
        <f>IFERROR(IF(Y12="","",IF(Y12&lt;=0.2,"Muy Baja",IF(Y12&lt;=0.4,"Baja",IF(Y12&lt;=0.6,"Media",IF(Y12&lt;=0.8,"Alta","Muy Alta"))))),"")</f>
        <v>Muy Baja</v>
      </c>
      <c r="AA12" s="119">
        <f>+Y12</f>
        <v>0.12959999999999999</v>
      </c>
      <c r="AB12" s="128" t="str">
        <f t="shared" si="7"/>
        <v>Menor</v>
      </c>
      <c r="AC12" s="109">
        <f>IFERROR(IF(AND(R12="Impacto",R12="Impacto"),(AC11-(+AC11*U12)),IF(AND(R12="Probabilidad",R12="Impacto"),(AC11-(+AC11*U12)),IF(R12="Probabilidad",AC11,""))),"")</f>
        <v>0.4</v>
      </c>
      <c r="AD12" s="130" t="str">
        <f t="shared" si="8"/>
        <v>Bajo</v>
      </c>
      <c r="AE12" s="388"/>
      <c r="AF12" s="121" t="s">
        <v>120</v>
      </c>
      <c r="AG12" s="236" t="s">
        <v>121</v>
      </c>
      <c r="AH12" s="286">
        <v>46386</v>
      </c>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row>
    <row r="13" spans="1:66" ht="81" customHeight="1" thickBot="1" x14ac:dyDescent="0.35">
      <c r="A13" s="475">
        <v>3</v>
      </c>
      <c r="B13" s="485" t="s">
        <v>122</v>
      </c>
      <c r="C13" s="478" t="s">
        <v>87</v>
      </c>
      <c r="D13" s="480" t="s">
        <v>123</v>
      </c>
      <c r="E13" s="478" t="s">
        <v>124</v>
      </c>
      <c r="F13" s="483" t="s">
        <v>125</v>
      </c>
      <c r="G13" s="478" t="s">
        <v>91</v>
      </c>
      <c r="H13" s="488">
        <v>365</v>
      </c>
      <c r="I13" s="465" t="str">
        <f>IF(H13&lt;=0,"",IF(H13&lt;=2,"Muy Baja",IF(H13&lt;=24,"Baja",IF(H13&lt;=500,"Media",IF(H13&lt;=5000,"Alta","Muy Alta")))))</f>
        <v>Media</v>
      </c>
      <c r="J13" s="402">
        <f>IF(I13="","",IF(I13="Muy Baja",0.2,IF(I13="Baja",0.4,IF(I13="Media",0.6,IF(I13="Alta",0.8,IF(I13="Muy Alta",1,))))))</f>
        <v>0.6</v>
      </c>
      <c r="K13" s="511" t="s">
        <v>92</v>
      </c>
      <c r="L13" s="402" t="str">
        <f>IF(NOT(ISERROR(MATCH(K13,'Tabla Impacto'!$B$221:$B$223,0))),'Tabla Impacto'!$F$223&amp;"Por favor no seleccionar los criterios de impacto(Afectación Económica o presupuestal y Pérdida Reputacional)",K13)</f>
        <v xml:space="preserve">     Entre 10 y 50 SMLMV </v>
      </c>
      <c r="M13" s="465" t="str">
        <f>IF(OR(L13='Tabla Impacto'!$C$11,L13='Tabla Impacto'!$D$11),"Leve",IF(OR(L13='Tabla Impacto'!$C$12,L13='Tabla Impacto'!$D$12),"Menor",IF(OR(L13='Tabla Impacto'!$C$13,L13='Tabla Impacto'!$D$13),"Moderado",IF(OR(L13='Tabla Impacto'!$C$14,L13='Tabla Impacto'!$D$14),"Mayor",IF(OR(L13='Tabla Impacto'!$C$15,L13='Tabla Impacto'!$D$15),"Catastrófico","")))))</f>
        <v>Menor</v>
      </c>
      <c r="N13" s="402">
        <f>IF(M13="","",IF(M13="Leve",0.2,IF(M13="Menor",0.4,IF(M13="Moderado",0.6,IF(M13="Mayor",0.8,IF(M13="Catastrófico",1,))))))</f>
        <v>0.4</v>
      </c>
      <c r="O13" s="400"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Moderado</v>
      </c>
      <c r="P13" s="132">
        <v>1</v>
      </c>
      <c r="Q13" s="122" t="s">
        <v>126</v>
      </c>
      <c r="R13" s="111" t="str">
        <f t="shared" si="0"/>
        <v>Probabilidad</v>
      </c>
      <c r="S13" s="112" t="s">
        <v>94</v>
      </c>
      <c r="T13" s="102" t="s">
        <v>95</v>
      </c>
      <c r="U13" s="113" t="str">
        <f>IF(AND(S13="Preventivo",T13="Automático"),"50%",IF(AND(S13="Preventivo",T13="Manual"),"40%",IF(AND(S13="Detectivo",T13="Automático"),"40%",IF(AND(S13="Detectivo",T13="Manual"),"30%",IF(AND(S13="Correctivo",T13="Automático"),"35%",IF(AND(S13="Correctivo",T13="Manual"),"25%",""))))))</f>
        <v>40%</v>
      </c>
      <c r="V13" s="112" t="s">
        <v>96</v>
      </c>
      <c r="W13" s="112" t="s">
        <v>97</v>
      </c>
      <c r="X13" s="112" t="s">
        <v>98</v>
      </c>
      <c r="Y13" s="115">
        <f>IFERROR(IF(R13="Probabilidad",(J13-(+J13*U13)),IF(R13="Impacto",J13,"")),"")</f>
        <v>0.36</v>
      </c>
      <c r="Z13" s="124" t="str">
        <f>IFERROR(IF(Y13="","",IF(Y13&lt;=0.2,"Muy Baja",IF(Y13&lt;=0.4,"Baja",IF(Y13&lt;=0.6,"Media",IF(Y13&lt;=0.8,"Alta","Muy Alta"))))),"")</f>
        <v>Baja</v>
      </c>
      <c r="AA13" s="123">
        <f>+Y13</f>
        <v>0.36</v>
      </c>
      <c r="AB13" s="124" t="str">
        <f>IFERROR(IF(AC13="","",IF(AC13&lt;=0.2,"Leve",IF(AC13&lt;=0.4,"Menor",IF(AC13&lt;=0.6,"Moderado",IF(AC13&lt;=0.8,"Mayor","Catastrófico"))))),"")</f>
        <v>Menor</v>
      </c>
      <c r="AC13" s="103">
        <f>IFERROR(IF(R13="Impacto",(N13-(+N13*U13)),IF(R13="Probabilidad",N13,"")),"")</f>
        <v>0.4</v>
      </c>
      <c r="AD13" s="116"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Moderado</v>
      </c>
      <c r="AE13" s="404" t="s">
        <v>99</v>
      </c>
      <c r="AF13" s="125" t="s">
        <v>127</v>
      </c>
      <c r="AG13" s="237" t="s">
        <v>128</v>
      </c>
      <c r="AH13" s="286">
        <v>46386</v>
      </c>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row>
    <row r="14" spans="1:66" ht="79.5" customHeight="1" thickBot="1" x14ac:dyDescent="0.35">
      <c r="A14" s="476"/>
      <c r="B14" s="486"/>
      <c r="C14" s="479"/>
      <c r="D14" s="481"/>
      <c r="E14" s="479"/>
      <c r="F14" s="484"/>
      <c r="G14" s="479"/>
      <c r="H14" s="489"/>
      <c r="I14" s="466"/>
      <c r="J14" s="403"/>
      <c r="K14" s="513"/>
      <c r="L14" s="403">
        <f>IF(NOT(ISERROR(MATCH(K14,_xlfn.ANCHORARRAY(#REF!),0))),#REF!&amp;"Por favor no seleccionar los criterios de impacto",K14)</f>
        <v>0</v>
      </c>
      <c r="M14" s="466"/>
      <c r="N14" s="403"/>
      <c r="O14" s="401"/>
      <c r="P14" s="223">
        <v>2</v>
      </c>
      <c r="Q14" s="86" t="s">
        <v>129</v>
      </c>
      <c r="R14" s="252" t="str">
        <f t="shared" ref="R14:R15" si="9">IF(OR(S14="Preventivo",S14="Detectivo"),"Probabilidad",IF(S14="Correctivo","Impacto",""))</f>
        <v>Probabilidad</v>
      </c>
      <c r="S14" s="159" t="s">
        <v>103</v>
      </c>
      <c r="T14" s="102" t="s">
        <v>95</v>
      </c>
      <c r="U14" s="82" t="str">
        <f t="shared" ref="U14:U15" si="10">IF(AND(S14="Preventivo",T14="Automático"),"50%",IF(AND(S14="Preventivo",T14="Manual"),"40%",IF(AND(S14="Detectivo",T14="Automático"),"40%",IF(AND(S14="Detectivo",T14="Manual"),"30%",IF(AND(S14="Correctivo",T14="Automático"),"35%",IF(AND(S14="Correctivo",T14="Manual"),"25%",""))))))</f>
        <v>30%</v>
      </c>
      <c r="V14" s="159" t="s">
        <v>96</v>
      </c>
      <c r="W14" s="159" t="s">
        <v>130</v>
      </c>
      <c r="X14" s="159" t="s">
        <v>98</v>
      </c>
      <c r="Y14" s="83">
        <f>IFERROR(IF(AND(R13="Probabilidad",R14="Probabilidad"),(AA13-(+AA13*U14)),IF(R14="Probabilidad",(J13-(+J13*U14)),IF(R14="Impacto",AA13,""))),"")</f>
        <v>0.252</v>
      </c>
      <c r="Z14" s="87" t="str">
        <f t="shared" ref="Z14:Z15" si="11">IFERROR(IF(Y14="","",IF(Y14&lt;=0.2,"Muy Baja",IF(Y14&lt;=0.4,"Baja",IF(Y14&lt;=0.6,"Media",IF(Y14&lt;=0.8,"Alta","Muy Alta"))))),"")</f>
        <v>Baja</v>
      </c>
      <c r="AA14" s="82">
        <f t="shared" ref="AA14:AA15" si="12">+Y14</f>
        <v>0.252</v>
      </c>
      <c r="AB14" s="87" t="str">
        <f t="shared" ref="AB14:AB15" si="13">IFERROR(IF(AC14="","",IF(AC14&lt;=0.2,"Leve",IF(AC14&lt;=0.4,"Menor",IF(AC14&lt;=0.6,"Moderado",IF(AC14&lt;=0.8,"Mayor","Catastrófico"))))),"")</f>
        <v>Menor</v>
      </c>
      <c r="AC14" s="79">
        <f>IFERROR(IF(AND(R14="Impacto",R14="Impacto"),(AC13-(+AC13*U14)),IF(R14="Impacto",(AC13-(+AC13*U14)),IF(R14="Probabilidad",AC13,""))),"")</f>
        <v>0.4</v>
      </c>
      <c r="AD14" s="84" t="str">
        <f t="shared" ref="AD14:AD15" si="14">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Moderado</v>
      </c>
      <c r="AE14" s="512"/>
      <c r="AF14" s="97" t="s">
        <v>131</v>
      </c>
      <c r="AG14" s="238" t="s">
        <v>132</v>
      </c>
      <c r="AH14" s="286">
        <v>46386</v>
      </c>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row>
    <row r="15" spans="1:66" ht="101.25" customHeight="1" thickBot="1" x14ac:dyDescent="0.35">
      <c r="A15" s="477"/>
      <c r="B15" s="487"/>
      <c r="C15" s="309"/>
      <c r="D15" s="482"/>
      <c r="E15" s="309"/>
      <c r="F15" s="313"/>
      <c r="G15" s="309"/>
      <c r="H15" s="314"/>
      <c r="I15" s="295"/>
      <c r="J15" s="291"/>
      <c r="K15" s="293"/>
      <c r="L15" s="291">
        <f>IF(NOT(ISERROR(MATCH(K15,_xlfn.ANCHORARRAY(#REF!),0))),#REF!&amp;"Por favor no seleccionar los criterios de impacto",K15)</f>
        <v>0</v>
      </c>
      <c r="M15" s="295"/>
      <c r="N15" s="291"/>
      <c r="O15" s="297"/>
      <c r="P15" s="133">
        <v>3</v>
      </c>
      <c r="Q15" s="127" t="s">
        <v>133</v>
      </c>
      <c r="R15" s="134" t="str">
        <f t="shared" si="9"/>
        <v>Probabilidad</v>
      </c>
      <c r="S15" s="135" t="s">
        <v>94</v>
      </c>
      <c r="T15" s="102" t="s">
        <v>95</v>
      </c>
      <c r="U15" s="129" t="str">
        <f t="shared" si="10"/>
        <v>40%</v>
      </c>
      <c r="V15" s="135" t="s">
        <v>96</v>
      </c>
      <c r="W15" s="135" t="s">
        <v>130</v>
      </c>
      <c r="X15" s="135" t="s">
        <v>98</v>
      </c>
      <c r="Y15" s="120">
        <f>IFERROR(IF(AND(R14="Probabilidad",R15="Probabilidad"),(AA14-(+AA14*U15)),IF(AND(R14="Impacto",R15="Probabilidad"),(AA13-(+AA13*U15)),IF(R15="Impacto",AA14,""))),"")</f>
        <v>0.1512</v>
      </c>
      <c r="Z15" s="128" t="str">
        <f t="shared" si="11"/>
        <v>Muy Baja</v>
      </c>
      <c r="AA15" s="129">
        <f t="shared" si="12"/>
        <v>0.1512</v>
      </c>
      <c r="AB15" s="128" t="str">
        <f t="shared" si="13"/>
        <v>Menor</v>
      </c>
      <c r="AC15" s="109">
        <f>IFERROR(IF(AND(R15="Impacto",R15="Impacto"),(AC14-(+AC14*U15)),IF(AND(R15="Probabilidad",R15="Impacto"),(AC14-(+AC14*U15)),IF(R15="Probabilidad",AC14,""))),"")</f>
        <v>0.4</v>
      </c>
      <c r="AD15" s="130" t="str">
        <f t="shared" si="14"/>
        <v>Bajo</v>
      </c>
      <c r="AE15" s="405"/>
      <c r="AF15" s="127" t="s">
        <v>134</v>
      </c>
      <c r="AG15" s="239" t="s">
        <v>135</v>
      </c>
      <c r="AH15" s="286">
        <v>46386</v>
      </c>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row>
    <row r="16" spans="1:66" ht="114" customHeight="1" thickBot="1" x14ac:dyDescent="0.35">
      <c r="A16" s="475">
        <v>4</v>
      </c>
      <c r="B16" s="485" t="s">
        <v>122</v>
      </c>
      <c r="C16" s="478" t="s">
        <v>87</v>
      </c>
      <c r="D16" s="480" t="s">
        <v>136</v>
      </c>
      <c r="E16" s="478" t="s">
        <v>137</v>
      </c>
      <c r="F16" s="483" t="s">
        <v>138</v>
      </c>
      <c r="G16" s="478" t="s">
        <v>91</v>
      </c>
      <c r="H16" s="488">
        <v>365</v>
      </c>
      <c r="I16" s="465" t="str">
        <f>IF(H16&lt;=0,"",IF(H16&lt;=2,"Muy Baja",IF(H16&lt;=24,"Baja",IF(H16&lt;=500,"Media",IF(H16&lt;=5000,"Alta","Muy Alta")))))</f>
        <v>Media</v>
      </c>
      <c r="J16" s="402">
        <f>IF(I16="","",IF(I16="Muy Baja",0.2,IF(I16="Baja",0.4,IF(I16="Media",0.6,IF(I16="Alta",0.8,IF(I16="Muy Alta",1,))))))</f>
        <v>0.6</v>
      </c>
      <c r="K16" s="511" t="s">
        <v>92</v>
      </c>
      <c r="L16" s="402" t="str">
        <f>IF(NOT(ISERROR(MATCH(K16,'Tabla Impacto'!$B$221:$B$223,0))),'Tabla Impacto'!$F$223&amp;"Por favor no seleccionar los criterios de impacto(Afectación Económica o presupuestal y Pérdida Reputacional)",K16)</f>
        <v xml:space="preserve">     Entre 10 y 50 SMLMV </v>
      </c>
      <c r="M16" s="465" t="str">
        <f>IF(OR(L16='Tabla Impacto'!$C$11,L16='Tabla Impacto'!$D$11),"Leve",IF(OR(L16='Tabla Impacto'!$C$12,L16='Tabla Impacto'!$D$12),"Menor",IF(OR(L16='Tabla Impacto'!$C$13,L16='Tabla Impacto'!$D$13),"Moderado",IF(OR(L16='Tabla Impacto'!$C$14,L16='Tabla Impacto'!$D$14),"Mayor",IF(OR(L16='Tabla Impacto'!$C$15,L16='Tabla Impacto'!$D$15),"Catastrófico","")))))</f>
        <v>Menor</v>
      </c>
      <c r="N16" s="402">
        <f>IF(M16="","",IF(M16="Leve",0.2,IF(M16="Menor",0.4,IF(M16="Moderado",0.6,IF(M16="Mayor",0.8,IF(M16="Catastrófico",1,))))))</f>
        <v>0.4</v>
      </c>
      <c r="O16" s="400" t="str">
        <f>IF(OR(AND(I16="Muy Baja",M16="Leve"),AND(I16="Muy Baja",M16="Menor"),AND(I16="Baja",M16="Leve")),"Bajo",IF(OR(AND(I16="Muy baja",M16="Moderado"),AND(I16="Baja",M16="Menor"),AND(I16="Baja",M16="Moderado"),AND(I16="Media",M16="Leve"),AND(I16="Media",M16="Menor"),AND(I16="Media",M16="Moderado"),AND(I16="Alta",M16="Leve"),AND(I16="Alta",M16="Menor")),"Moderado",IF(OR(AND(I16="Muy Baja",M16="Mayor"),AND(I16="Baja",M16="Mayor"),AND(I16="Media",M16="Mayor"),AND(I16="Alta",M16="Moderado"),AND(I16="Alta",M16="Mayor"),AND(I16="Muy Alta",M16="Leve"),AND(I16="Muy Alta",M16="Menor"),AND(I16="Muy Alta",M16="Moderado"),AND(I16="Muy Alta",M16="Mayor")),"Alto",IF(OR(AND(I16="Muy Baja",M16="Catastrófico"),AND(I16="Baja",M16="Catastrófico"),AND(I16="Media",M16="Catastrófico"),AND(I16="Alta",M16="Catastrófico"),AND(I16="Muy Alta",M16="Catastrófico")),"Extremo",""))))</f>
        <v>Moderado</v>
      </c>
      <c r="P16" s="132">
        <v>1</v>
      </c>
      <c r="Q16" s="126" t="s">
        <v>139</v>
      </c>
      <c r="R16" s="111" t="str">
        <f t="shared" si="0"/>
        <v>Probabilidad</v>
      </c>
      <c r="S16" s="112" t="s">
        <v>94</v>
      </c>
      <c r="T16" s="102" t="s">
        <v>95</v>
      </c>
      <c r="U16" s="113" t="str">
        <f>IF(AND(S16="Preventivo",T16="Automático"),"50%",IF(AND(S16="Preventivo",T16="Manual"),"40%",IF(AND(S16="Detectivo",T16="Automático"),"40%",IF(AND(S16="Detectivo",T16="Manual"),"30%",IF(AND(S16="Correctivo",T16="Automático"),"35%",IF(AND(S16="Correctivo",T16="Manual"),"25%",""))))))</f>
        <v>40%</v>
      </c>
      <c r="V16" s="112" t="s">
        <v>96</v>
      </c>
      <c r="W16" s="112" t="s">
        <v>97</v>
      </c>
      <c r="X16" s="112" t="s">
        <v>98</v>
      </c>
      <c r="Y16" s="105">
        <f>IFERROR(IF(R16="Probabilidad",(J16-(+J16*U16)),IF(R16="Impacto",J16,"")),"")</f>
        <v>0.36</v>
      </c>
      <c r="Z16" s="124" t="str">
        <f>IFERROR(IF(Y16="","",IF(Y16&lt;=0.2,"Muy Baja",IF(Y16&lt;=0.4,"Baja",IF(Y16&lt;=0.6,"Media",IF(Y16&lt;=0.8,"Alta","Muy Alta"))))),"")</f>
        <v>Baja</v>
      </c>
      <c r="AA16" s="131">
        <f>+Y16</f>
        <v>0.36</v>
      </c>
      <c r="AB16" s="124" t="str">
        <f>IFERROR(IF(AC16="","",IF(AC16&lt;=0.2,"Leve",IF(AC16&lt;=0.4,"Menor",IF(AC16&lt;=0.6,"Moderado",IF(AC16&lt;=0.8,"Mayor","Catastrófico"))))),"")</f>
        <v>Menor</v>
      </c>
      <c r="AC16" s="103">
        <f>IFERROR(IF(R16="Impacto",(N16-(+N16*U16)),IF(R16="Probabilidad",N16,"")),"")</f>
        <v>0.4</v>
      </c>
      <c r="AD16" s="116"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Moderado</v>
      </c>
      <c r="AE16" s="404" t="s">
        <v>99</v>
      </c>
      <c r="AF16" s="126" t="s">
        <v>140</v>
      </c>
      <c r="AG16" s="237" t="s">
        <v>141</v>
      </c>
      <c r="AH16" s="286">
        <v>46386</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row>
    <row r="17" spans="1:66" ht="103.5" customHeight="1" thickBot="1" x14ac:dyDescent="0.35">
      <c r="A17" s="477"/>
      <c r="B17" s="487"/>
      <c r="C17" s="309"/>
      <c r="D17" s="482"/>
      <c r="E17" s="309"/>
      <c r="F17" s="313"/>
      <c r="G17" s="309"/>
      <c r="H17" s="314"/>
      <c r="I17" s="295"/>
      <c r="J17" s="291"/>
      <c r="K17" s="293"/>
      <c r="L17" s="291">
        <f>IF(NOT(ISERROR(MATCH(K17,_xlfn.ANCHORARRAY(#REF!),0))),#REF!&amp;"Por favor no seleccionar los criterios de impacto",K17)</f>
        <v>0</v>
      </c>
      <c r="M17" s="295"/>
      <c r="N17" s="291"/>
      <c r="O17" s="297"/>
      <c r="P17" s="133">
        <v>2</v>
      </c>
      <c r="Q17" s="127" t="s">
        <v>142</v>
      </c>
      <c r="R17" s="134" t="str">
        <f t="shared" si="0"/>
        <v>Probabilidad</v>
      </c>
      <c r="S17" s="135" t="s">
        <v>94</v>
      </c>
      <c r="T17" s="102" t="s">
        <v>95</v>
      </c>
      <c r="U17" s="129" t="str">
        <f t="shared" ref="U17" si="15">IF(AND(S17="Preventivo",T17="Automático"),"50%",IF(AND(S17="Preventivo",T17="Manual"),"40%",IF(AND(S17="Detectivo",T17="Automático"),"40%",IF(AND(S17="Detectivo",T17="Manual"),"30%",IF(AND(S17="Correctivo",T17="Automático"),"35%",IF(AND(S17="Correctivo",T17="Manual"),"25%",""))))))</f>
        <v>40%</v>
      </c>
      <c r="V17" s="135" t="s">
        <v>96</v>
      </c>
      <c r="W17" s="135" t="s">
        <v>97</v>
      </c>
      <c r="X17" s="135" t="s">
        <v>98</v>
      </c>
      <c r="Y17" s="203">
        <f>IFERROR(IF(AND(R16="Probabilidad",R17="Probabilidad"),(AA16-(+AA16*U17)),IF(R17="Probabilidad",(J16-(+J16*U17)),IF(R17="Impacto",AA16,""))),"")</f>
        <v>0.216</v>
      </c>
      <c r="Z17" s="128" t="str">
        <f t="shared" si="2"/>
        <v>Baja</v>
      </c>
      <c r="AA17" s="119">
        <f t="shared" ref="AA17" si="16">+Y17</f>
        <v>0.216</v>
      </c>
      <c r="AB17" s="128" t="str">
        <f t="shared" si="4"/>
        <v>Menor</v>
      </c>
      <c r="AC17" s="79">
        <f>IFERROR(IF(AND(R17="Impacto",R17="Impacto"),(AC16-(+AC16*U17)),IF(R17="Impacto",(AC16-(+AC16*U17)),IF(R17="Probabilidad",AC16,""))),"")</f>
        <v>0.4</v>
      </c>
      <c r="AD17" s="130" t="str">
        <f t="shared" ref="AD17:AD25" si="17">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Moderado</v>
      </c>
      <c r="AE17" s="405"/>
      <c r="AF17" s="127" t="s">
        <v>143</v>
      </c>
      <c r="AG17" s="239" t="s">
        <v>132</v>
      </c>
      <c r="AH17" s="287">
        <v>46386</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row>
    <row r="18" spans="1:66" ht="76.5" customHeight="1" thickBot="1" x14ac:dyDescent="0.35">
      <c r="A18" s="448">
        <v>5</v>
      </c>
      <c r="B18" s="454" t="s">
        <v>144</v>
      </c>
      <c r="C18" s="451" t="s">
        <v>87</v>
      </c>
      <c r="D18" s="373" t="s">
        <v>145</v>
      </c>
      <c r="E18" s="451" t="s">
        <v>146</v>
      </c>
      <c r="F18" s="452" t="s">
        <v>147</v>
      </c>
      <c r="G18" s="451" t="s">
        <v>91</v>
      </c>
      <c r="H18" s="453">
        <v>50</v>
      </c>
      <c r="I18" s="432" t="str">
        <f>IF(H18&lt;=0,"",IF(H18&lt;=2,"Muy Baja",IF(H18&lt;=24,"Baja",IF(H18&lt;=500,"Media",IF(H18&lt;=5000,"Alta","Muy Alta")))))</f>
        <v>Media</v>
      </c>
      <c r="J18" s="417">
        <f>IF(I18="","",IF(I18="Muy Baja",0.2,IF(I18="Baja",0.4,IF(I18="Media",0.6,IF(I18="Alta",0.8,IF(I18="Muy Alta",1,))))))</f>
        <v>0.6</v>
      </c>
      <c r="K18" s="431" t="s">
        <v>148</v>
      </c>
      <c r="L18" s="417" t="str">
        <f>IF(NOT(ISERROR(MATCH(K18,'[2]Tabla Impacto'!$B$221:$B$223,0))),'[2]Tabla Impacto'!$F$223&amp;"Por favor no seleccionar los criterios de impacto(Afectación Económica o presupuestal y Pérdida Reputacional)",K18)</f>
        <v xml:space="preserve">     Entre 50 y 100 SMLMV </v>
      </c>
      <c r="M18" s="432" t="str">
        <f>IF(OR(L18='[2]Tabla Impacto'!$C$11,L18='[2]Tabla Impacto'!$D$11),"Leve",IF(OR(L18='[2]Tabla Impacto'!$C$12,L18='[2]Tabla Impacto'!$D$12),"Menor",IF(OR(L18='[2]Tabla Impacto'!$C$13,L18='[2]Tabla Impacto'!$D$13),"Moderado",IF(OR(L18='[2]Tabla Impacto'!$C$14,L18='[2]Tabla Impacto'!$D$14),"Mayor",IF(OR(L18='[2]Tabla Impacto'!$C$15,L18='[2]Tabla Impacto'!$D$15),"Catastrófico","")))))</f>
        <v>Moderado</v>
      </c>
      <c r="N18" s="417">
        <f>IF(M18="","",IF(M18="Leve",0.2,IF(M18="Menor",0.4,IF(M18="Moderado",0.6,IF(M18="Mayor",0.8,IF(M18="Catastrófico",1,))))))</f>
        <v>0.6</v>
      </c>
      <c r="O18" s="420" t="str">
        <f>IF(OR(AND(I18="Muy Baja",M18="Leve"),AND(I18="Muy Baja",M18="Menor"),AND(I18="Baja",M18="Leve")),"Bajo",IF(OR(AND(I18="Muy baja",M18="Moderado"),AND(I18="Baja",M18="Menor"),AND(I18="Baja",M18="Moderado"),AND(I18="Media",M18="Leve"),AND(I18="Media",M18="Menor"),AND(I18="Media",M18="Moderado"),AND(I18="Alta",M18="Leve"),AND(I18="Alta",M18="Menor")),"Moderado",IF(OR(AND(I18="Muy Baja",M18="Mayor"),AND(I18="Baja",M18="Mayor"),AND(I18="Media",M18="Mayor"),AND(I18="Alta",M18="Moderado"),AND(I18="Alta",M18="Mayor"),AND(I18="Muy Alta",M18="Leve"),AND(I18="Muy Alta",M18="Menor"),AND(I18="Muy Alta",M18="Moderado"),AND(I18="Muy Alta",M18="Mayor")),"Alto",IF(OR(AND(I18="Muy Baja",M18="Catastrófico"),AND(I18="Baja",M18="Catastrófico"),AND(I18="Media",M18="Catastrófico"),AND(I18="Alta",M18="Catastrófico"),AND(I18="Muy Alta",M18="Catastrófico")),"Extremo",""))))</f>
        <v>Moderado</v>
      </c>
      <c r="P18" s="187">
        <v>1</v>
      </c>
      <c r="Q18" s="188" t="s">
        <v>149</v>
      </c>
      <c r="R18" s="160" t="str">
        <f t="shared" si="0"/>
        <v>Probabilidad</v>
      </c>
      <c r="S18" s="161" t="s">
        <v>94</v>
      </c>
      <c r="T18" s="102" t="s">
        <v>95</v>
      </c>
      <c r="U18" s="162" t="str">
        <f>IF(AND(S18="Preventivo",T18="Automático"),"50%",IF(AND(S18="Preventivo",T18="Manual"),"40%",IF(AND(S18="Detectivo",T18="Automático"),"40%",IF(AND(S18="Detectivo",T18="Manual"),"30%",IF(AND(S18="Correctivo",T18="Automático"),"35%",IF(AND(S18="Correctivo",T18="Manual"),"25%",""))))))</f>
        <v>40%</v>
      </c>
      <c r="V18" s="161" t="s">
        <v>96</v>
      </c>
      <c r="W18" s="161" t="s">
        <v>97</v>
      </c>
      <c r="X18" s="161" t="s">
        <v>98</v>
      </c>
      <c r="Y18" s="163">
        <f>IFERROR(IF(R18="Probabilidad",(J18-(+J18*U18)),IF(R18="Impacto",J18,"")),"")</f>
        <v>0.36</v>
      </c>
      <c r="Z18" s="164" t="str">
        <f t="shared" si="2"/>
        <v>Baja</v>
      </c>
      <c r="AA18" s="162">
        <f>+Y18</f>
        <v>0.36</v>
      </c>
      <c r="AB18" s="164" t="str">
        <f>IFERROR(IF(AC18="","",IF(AC18&lt;=0.2,"Leve",IF(AC18&lt;=0.4,"Menor",IF(AC18&lt;=0.6,"Moderado",IF(AC18&lt;=0.8,"Mayor","Catastrófico"))))),"")</f>
        <v>Moderado</v>
      </c>
      <c r="AC18" s="103">
        <f>IFERROR(IF(R18="Impacto",(N18-(+N18*U18)),IF(R18="Probabilidad",N18,"")),"")</f>
        <v>0.6</v>
      </c>
      <c r="AD18" s="165" t="str">
        <f t="shared" si="17"/>
        <v>Moderado</v>
      </c>
      <c r="AE18" s="406" t="s">
        <v>150</v>
      </c>
      <c r="AF18" s="373" t="s">
        <v>151</v>
      </c>
      <c r="AG18" s="240" t="s">
        <v>152</v>
      </c>
      <c r="AH18" s="377">
        <v>46386</v>
      </c>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row>
    <row r="19" spans="1:66" ht="84" customHeight="1" thickBot="1" x14ac:dyDescent="0.35">
      <c r="A19" s="449"/>
      <c r="B19" s="455"/>
      <c r="C19" s="437"/>
      <c r="D19" s="374"/>
      <c r="E19" s="437"/>
      <c r="F19" s="443"/>
      <c r="G19" s="437"/>
      <c r="H19" s="382"/>
      <c r="I19" s="428"/>
      <c r="J19" s="418"/>
      <c r="K19" s="424"/>
      <c r="L19" s="418"/>
      <c r="M19" s="428"/>
      <c r="N19" s="418"/>
      <c r="O19" s="421"/>
      <c r="P19" s="189">
        <v>2</v>
      </c>
      <c r="Q19" s="190" t="s">
        <v>153</v>
      </c>
      <c r="R19" s="166" t="str">
        <f t="shared" si="0"/>
        <v>Probabilidad</v>
      </c>
      <c r="S19" s="167" t="s">
        <v>94</v>
      </c>
      <c r="T19" s="102" t="s">
        <v>154</v>
      </c>
      <c r="U19" s="168" t="str">
        <f>IF(AND(S19="Preventivo",T19="Automático"),"50%",IF(AND(S19="Preventivo",T19="Manual"),"40%",IF(AND(S19="Detectivo",T19="Automático"),"40%",IF(AND(S19="Detectivo",T19="Manual"),"30%",IF(AND(S19="Correctivo",T19="Automático"),"35%",IF(AND(S19="Correctivo",T19="Manual"),"25%",""))))))</f>
        <v>50%</v>
      </c>
      <c r="V19" s="167" t="s">
        <v>96</v>
      </c>
      <c r="W19" s="167" t="s">
        <v>97</v>
      </c>
      <c r="X19" s="167" t="s">
        <v>98</v>
      </c>
      <c r="Y19" s="169">
        <f>IFERROR(IF(AND(R18="Probabilidad",R19="Probabilidad"),(AA18-(+AA18*U19)),IF(R19="Probabilidad",(J18-(+J18*U19)),IF(R19="Impacto",AA18,""))),"")</f>
        <v>0.18</v>
      </c>
      <c r="Z19" s="170" t="str">
        <f t="shared" si="2"/>
        <v>Muy Baja</v>
      </c>
      <c r="AA19" s="168">
        <f>+Y19</f>
        <v>0.18</v>
      </c>
      <c r="AB19" s="170" t="str">
        <f>IFERROR(IF(AC19="","",IF(AC19=0.2,"Leve",IF(AC19&lt;=0.4,"Menor",IF(AC19&lt;=0.6,"Moderado",IF(AC19&lt;=0.8,"Mayor","Catastrófico"))))),"")</f>
        <v>Moderado</v>
      </c>
      <c r="AC19" s="79">
        <f>IFERROR(IF(AND(R19="Impacto",R19="Impacto"),(AC18-(+AC18*U19)),IF(R19="Impacto",(AC18-(+AC18*U19)),IF(R19="Probabilidad",AC18,""))),"")</f>
        <v>0.6</v>
      </c>
      <c r="AD19" s="171" t="str">
        <f t="shared" si="17"/>
        <v>Moderado</v>
      </c>
      <c r="AE19" s="298"/>
      <c r="AF19" s="374"/>
      <c r="AG19" s="241" t="s">
        <v>155</v>
      </c>
      <c r="AH19" s="378"/>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row>
    <row r="20" spans="1:66" ht="58.5" customHeight="1" thickBot="1" x14ac:dyDescent="0.35">
      <c r="A20" s="450"/>
      <c r="B20" s="456"/>
      <c r="C20" s="438"/>
      <c r="D20" s="375"/>
      <c r="E20" s="438"/>
      <c r="F20" s="444"/>
      <c r="G20" s="438"/>
      <c r="H20" s="383"/>
      <c r="I20" s="429"/>
      <c r="J20" s="419"/>
      <c r="K20" s="425"/>
      <c r="L20" s="419">
        <f>IF(NOT(ISERROR(MATCH(K20,_xlfn.ANCHORARRAY(F26),0))),J28&amp;"Por favor no seleccionar los criterios de impacto",K20)</f>
        <v>0</v>
      </c>
      <c r="M20" s="429"/>
      <c r="N20" s="419"/>
      <c r="O20" s="422"/>
      <c r="P20" s="191">
        <v>3</v>
      </c>
      <c r="Q20" s="192" t="s">
        <v>156</v>
      </c>
      <c r="R20" s="172" t="str">
        <f t="shared" si="0"/>
        <v>Probabilidad</v>
      </c>
      <c r="S20" s="173" t="s">
        <v>94</v>
      </c>
      <c r="T20" s="102" t="s">
        <v>95</v>
      </c>
      <c r="U20" s="174" t="str">
        <f t="shared" ref="U20" si="18">IF(AND(S20="Preventivo",T20="Automático"),"50%",IF(AND(S20="Preventivo",T20="Manual"),"40%",IF(AND(S20="Detectivo",T20="Automático"),"40%",IF(AND(S20="Detectivo",T20="Manual"),"30%",IF(AND(S20="Correctivo",T20="Automático"),"35%",IF(AND(S20="Correctivo",T20="Manual"),"25%",""))))))</f>
        <v>40%</v>
      </c>
      <c r="V20" s="173" t="s">
        <v>96</v>
      </c>
      <c r="W20" s="173" t="s">
        <v>97</v>
      </c>
      <c r="X20" s="173" t="s">
        <v>98</v>
      </c>
      <c r="Y20" s="199">
        <f>IFERROR(IF(AND(R19="Probabilidad",R20="Probabilidad"),(AA19-(+AA19*U20)),IF(AND(R19="Impacto",R20="Probabilidad"),(AA18-(+AA18*U20)),IF(R20="Impacto",AA19,""))),"")</f>
        <v>0.108</v>
      </c>
      <c r="Z20" s="175" t="str">
        <f t="shared" si="2"/>
        <v>Muy Baja</v>
      </c>
      <c r="AA20" s="174">
        <f t="shared" ref="AA20" si="19">+Y20</f>
        <v>0.108</v>
      </c>
      <c r="AB20" s="175" t="str">
        <f>IFERROR(IF(AC20="","",IF(AC20&lt;=0.2,"Leve",IF(AC20&lt;=0.4,"Menor",IF(AC20&lt;=0.6,"Moderado",IF(AC20&lt;=0.8,"Mayor","Catastrófico"))))),"")</f>
        <v>Moderado</v>
      </c>
      <c r="AC20" s="109">
        <f>IFERROR(IF(AND(R20="Impacto",R20="Impacto"),(AC19-(+AC19*U20)),IF(AND(R20="Probabilidad",R20="Impacto"),(AC19-(+AC19*U20)),IF(R20="Probabilidad",AC19,""))),"")</f>
        <v>0.6</v>
      </c>
      <c r="AD20" s="176" t="str">
        <f t="shared" si="17"/>
        <v>Moderado</v>
      </c>
      <c r="AE20" s="299"/>
      <c r="AF20" s="375"/>
      <c r="AG20" s="248" t="s">
        <v>157</v>
      </c>
      <c r="AH20" s="379"/>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row>
    <row r="21" spans="1:66" s="3" customFormat="1" ht="75" customHeight="1" x14ac:dyDescent="0.25">
      <c r="A21" s="433">
        <v>6</v>
      </c>
      <c r="B21" s="445" t="s">
        <v>144</v>
      </c>
      <c r="C21" s="436" t="s">
        <v>87</v>
      </c>
      <c r="D21" s="439" t="s">
        <v>158</v>
      </c>
      <c r="E21" s="442" t="s">
        <v>159</v>
      </c>
      <c r="F21" s="442" t="s">
        <v>160</v>
      </c>
      <c r="G21" s="436" t="s">
        <v>91</v>
      </c>
      <c r="H21" s="381">
        <v>150</v>
      </c>
      <c r="I21" s="427" t="str">
        <f>IF(H21&lt;=0,"",IF(H21&lt;=2,"Muy Baja",IF(H21&lt;=24,"Baja",IF(H21&lt;=500,"Media",IF(H21&lt;=5000,"Alta","Muy Alta")))))</f>
        <v>Media</v>
      </c>
      <c r="J21" s="426">
        <f>IF(I21="","",IF(I21="Muy Baja",0.2,IF(I21="Baja",0.4,IF(I21="Media",0.6,IF(I21="Alta",0.8,IF(I21="Muy Alta",1,))))))</f>
        <v>0.6</v>
      </c>
      <c r="K21" s="423" t="s">
        <v>92</v>
      </c>
      <c r="L21" s="426" t="str">
        <f>IF(NOT(ISERROR(MATCH(K21,'[2]Tabla Impacto'!$B$221:$B$223,0))),'[2]Tabla Impacto'!$F$223&amp;"Por favor no seleccionar los criterios de impacto(Afectación Económica o presupuestal y Pérdida Reputacional)",K21)</f>
        <v xml:space="preserve">     Entre 10 y 50 SMLMV </v>
      </c>
      <c r="M21" s="427" t="str">
        <f>IF(OR(L21='[2]Tabla Impacto'!$C$11,L21='[2]Tabla Impacto'!$D$11),"Leve",IF(OR(L21='[2]Tabla Impacto'!$C$12,L21='[2]Tabla Impacto'!$D$12),"Menor",IF(OR(L21='[2]Tabla Impacto'!$C$13,L21='[2]Tabla Impacto'!$D$13),"Moderado",IF(OR(L21='[2]Tabla Impacto'!$C$14,L21='[2]Tabla Impacto'!$D$14),"Mayor",IF(OR(L21='[2]Tabla Impacto'!$C$15,L21='[2]Tabla Impacto'!$D$15),"Catastrófico","")))))</f>
        <v>Menor</v>
      </c>
      <c r="N21" s="426">
        <f>IF(M21="","",IF(M21="Leve",0.2,IF(M21="Menor",0.4,IF(M21="Moderado",0.6,IF(M21="Mayor",0.8,IF(M21="Catastrófico",1,))))))</f>
        <v>0.4</v>
      </c>
      <c r="O21" s="430"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Moderado</v>
      </c>
      <c r="P21" s="193">
        <v>1</v>
      </c>
      <c r="Q21" s="194" t="s">
        <v>161</v>
      </c>
      <c r="R21" s="177" t="str">
        <f t="shared" si="0"/>
        <v>Probabilidad</v>
      </c>
      <c r="S21" s="178" t="s">
        <v>94</v>
      </c>
      <c r="T21" s="178" t="s">
        <v>95</v>
      </c>
      <c r="U21" s="179" t="str">
        <f>IF(AND(S21="Preventivo",T21="Automático"),"50%",IF(AND(S21="Preventivo",T21="Manual"),"40%",IF(AND(S21="Detectivo",T21="Automático"),"40%",IF(AND(S21="Detectivo",T21="Manual"),"30%",IF(AND(S21="Correctivo",T21="Automático"),"35%",IF(AND(S21="Correctivo",T21="Manual"),"25%",""))))))</f>
        <v>40%</v>
      </c>
      <c r="V21" s="178" t="s">
        <v>96</v>
      </c>
      <c r="W21" s="178" t="s">
        <v>97</v>
      </c>
      <c r="X21" s="178" t="s">
        <v>98</v>
      </c>
      <c r="Y21" s="163">
        <f>IFERROR(IF(R21="Probabilidad",(J21-(+J21*U21)),IF(R21="Impacto",J21,"")),"")</f>
        <v>0.36</v>
      </c>
      <c r="Z21" s="180" t="str">
        <f t="shared" si="2"/>
        <v>Baja</v>
      </c>
      <c r="AA21" s="179">
        <f>+Y21</f>
        <v>0.36</v>
      </c>
      <c r="AB21" s="180" t="str">
        <f>IFERROR(IF(AC21="","",IF(AC21&lt;=0.2,"Leve",IF(AC21&lt;=0.4,"Menor",IF(AC21&lt;=0.6,"Moderado",IF(AC21&lt;=0.8,"Mayor","Catastrófico"))))),"")</f>
        <v>Menor</v>
      </c>
      <c r="AC21" s="103">
        <f>IFERROR(IF(R21="Impacto",(N21-(+N21*U21)),IF(R21="Probabilidad",N21,"")),"")</f>
        <v>0.4</v>
      </c>
      <c r="AD21" s="181" t="str">
        <f t="shared" si="17"/>
        <v>Moderado</v>
      </c>
      <c r="AE21" s="406" t="s">
        <v>150</v>
      </c>
      <c r="AF21" s="376" t="s">
        <v>162</v>
      </c>
      <c r="AG21" s="381" t="s">
        <v>163</v>
      </c>
      <c r="AH21" s="380">
        <v>46386</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row>
    <row r="22" spans="1:66" s="3" customFormat="1" ht="69" customHeight="1" x14ac:dyDescent="0.25">
      <c r="A22" s="434"/>
      <c r="B22" s="446"/>
      <c r="C22" s="437"/>
      <c r="D22" s="440"/>
      <c r="E22" s="443"/>
      <c r="F22" s="443"/>
      <c r="G22" s="437"/>
      <c r="H22" s="382"/>
      <c r="I22" s="428"/>
      <c r="J22" s="418"/>
      <c r="K22" s="424"/>
      <c r="L22" s="418"/>
      <c r="M22" s="428"/>
      <c r="N22" s="418"/>
      <c r="O22" s="421"/>
      <c r="P22" s="189">
        <v>2</v>
      </c>
      <c r="Q22" s="195" t="s">
        <v>164</v>
      </c>
      <c r="R22" s="166" t="str">
        <f t="shared" si="0"/>
        <v>Probabilidad</v>
      </c>
      <c r="S22" s="167" t="s">
        <v>94</v>
      </c>
      <c r="T22" s="167" t="s">
        <v>95</v>
      </c>
      <c r="U22" s="168" t="str">
        <f>IF(AND(S22="Preventivo",T22="Automático"),"50%",IF(AND(S22="Preventivo",T22="Manual"),"40%",IF(AND(S22="Detectivo",T22="Automático"),"40%",IF(AND(S22="Detectivo",T22="Manual"),"30%",IF(AND(S22="Correctivo",T22="Automático"),"35%",IF(AND(S22="Correctivo",T22="Manual"),"25%",""))))))</f>
        <v>40%</v>
      </c>
      <c r="V22" s="167" t="s">
        <v>96</v>
      </c>
      <c r="W22" s="167" t="s">
        <v>97</v>
      </c>
      <c r="X22" s="167" t="s">
        <v>98</v>
      </c>
      <c r="Y22" s="169">
        <f>IFERROR(IF(AND(R21="Probabilidad",R22="Probabilidad"),(AA21-(+AA21*U22)),IF(R22="Probabilidad",(J21-(+J21*U22)),IF(R22="Impacto",AA21,""))),"")</f>
        <v>0.216</v>
      </c>
      <c r="Z22" s="180" t="str">
        <f t="shared" si="2"/>
        <v>Baja</v>
      </c>
      <c r="AA22" s="179">
        <f>+Y22</f>
        <v>0.216</v>
      </c>
      <c r="AB22" s="180" t="str">
        <f>IFERROR(IF(AC22="","",IF(AC22&lt;=0.2,"Leve",IF(AC22&lt;=0.4,"Menor",IF(AC22&lt;=0.6,"Moderado",IF(AC22&lt;=0.8,"Mayor","Catastrófico"))))),"")</f>
        <v>Menor</v>
      </c>
      <c r="AC22" s="79">
        <f>IFERROR(IF(AND(R22="Impacto",R22="Impacto"),(AC21-(+AC21*U22)),IF(R22="Impacto",(AC21-(+AC21*U22)),IF(R22="Probabilidad",AC21,""))),"")</f>
        <v>0.4</v>
      </c>
      <c r="AD22" s="181" t="str">
        <f t="shared" si="17"/>
        <v>Moderado</v>
      </c>
      <c r="AE22" s="298"/>
      <c r="AF22" s="374"/>
      <c r="AG22" s="382"/>
      <c r="AH22" s="378"/>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row>
    <row r="23" spans="1:66" s="3" customFormat="1" ht="79.5" customHeight="1" thickBot="1" x14ac:dyDescent="0.3">
      <c r="A23" s="435"/>
      <c r="B23" s="447"/>
      <c r="C23" s="438"/>
      <c r="D23" s="441"/>
      <c r="E23" s="444"/>
      <c r="F23" s="444"/>
      <c r="G23" s="438"/>
      <c r="H23" s="383"/>
      <c r="I23" s="429"/>
      <c r="J23" s="419"/>
      <c r="K23" s="425"/>
      <c r="L23" s="419">
        <f>IF(NOT(ISERROR(MATCH(K23,_xlfn.ANCHORARRAY(F32),0))),J34&amp;"Por favor no seleccionar los criterios de impacto",K23)</f>
        <v>0</v>
      </c>
      <c r="M23" s="429"/>
      <c r="N23" s="419"/>
      <c r="O23" s="422"/>
      <c r="P23" s="191">
        <v>3</v>
      </c>
      <c r="Q23" s="196" t="s">
        <v>165</v>
      </c>
      <c r="R23" s="172" t="str">
        <f t="shared" si="0"/>
        <v>Probabilidad</v>
      </c>
      <c r="S23" s="173" t="s">
        <v>94</v>
      </c>
      <c r="T23" s="173" t="s">
        <v>95</v>
      </c>
      <c r="U23" s="174" t="str">
        <f t="shared" ref="U23" si="20">IF(AND(S23="Preventivo",T23="Automático"),"50%",IF(AND(S23="Preventivo",T23="Manual"),"40%",IF(AND(S23="Detectivo",T23="Automático"),"40%",IF(AND(S23="Detectivo",T23="Manual"),"30%",IF(AND(S23="Correctivo",T23="Automático"),"35%",IF(AND(S23="Correctivo",T23="Manual"),"25%",""))))))</f>
        <v>40%</v>
      </c>
      <c r="V23" s="173" t="s">
        <v>96</v>
      </c>
      <c r="W23" s="173" t="s">
        <v>97</v>
      </c>
      <c r="X23" s="173" t="s">
        <v>98</v>
      </c>
      <c r="Y23" s="199">
        <f>IFERROR(IF(AND(R22="Probabilidad",R23="Probabilidad"),(AA22-(+AA22*U23)),IF(AND(R22="Impacto",R23="Probabilidad"),(AA21-(+AA21*U23)),IF(R23="Impacto",AA22,""))),"")</f>
        <v>0.12959999999999999</v>
      </c>
      <c r="Z23" s="175" t="str">
        <f t="shared" si="2"/>
        <v>Muy Baja</v>
      </c>
      <c r="AA23" s="174">
        <f>+Y23</f>
        <v>0.12959999999999999</v>
      </c>
      <c r="AB23" s="175" t="str">
        <f t="shared" ref="AB23" si="21">IFERROR(IF(AC23="","",IF(AC23&lt;=0.2,"Leve",IF(AC23&lt;=0.4,"Menor",IF(AC23&lt;=0.6,"Moderado",IF(AC23&lt;=0.8,"Mayor","Catastrófico"))))),"")</f>
        <v>Menor</v>
      </c>
      <c r="AC23" s="109">
        <f>IFERROR(IF(AND(R23="Impacto",R23="Impacto"),(AC22-(+AC22*U23)),IF(AND(R23="Probabilidad",R23="Impacto"),(AC22-(+AC22*U23)),IF(R23="Probabilidad",AC22,""))),"")</f>
        <v>0.4</v>
      </c>
      <c r="AD23" s="176" t="str">
        <f t="shared" si="17"/>
        <v>Bajo</v>
      </c>
      <c r="AE23" s="407"/>
      <c r="AF23" s="375"/>
      <c r="AG23" s="383"/>
      <c r="AH23" s="379"/>
    </row>
    <row r="24" spans="1:66" ht="84.75" customHeight="1" x14ac:dyDescent="0.3">
      <c r="A24" s="304">
        <v>7</v>
      </c>
      <c r="B24" s="306" t="s">
        <v>144</v>
      </c>
      <c r="C24" s="308" t="s">
        <v>87</v>
      </c>
      <c r="D24" s="310" t="s">
        <v>166</v>
      </c>
      <c r="E24" s="312" t="s">
        <v>167</v>
      </c>
      <c r="F24" s="312" t="s">
        <v>168</v>
      </c>
      <c r="G24" s="308" t="s">
        <v>91</v>
      </c>
      <c r="H24" s="302">
        <v>360</v>
      </c>
      <c r="I24" s="294" t="str">
        <f>IF(H24&lt;=0,"",IF(H24&lt;=2,"Muy Baja",IF(H24&lt;=24,"Baja",IF(H24&lt;=500,"Media",IF(H24&lt;=5000,"Alta","Muy Alta")))))</f>
        <v>Media</v>
      </c>
      <c r="J24" s="290">
        <f>IF(I24="","",IF(I24="Muy Baja",0.2,IF(I24="Baja",0.4,IF(I24="Media",0.6,IF(I24="Alta",0.8,IF(I24="Muy Alta",1,))))))</f>
        <v>0.6</v>
      </c>
      <c r="K24" s="292" t="s">
        <v>92</v>
      </c>
      <c r="L24" s="290" t="str">
        <f>IF(NOT(ISERROR(MATCH(K24,'[2]Tabla Impacto'!$B$221:$B$223,0))),'[2]Tabla Impacto'!$F$223&amp;"Por favor no seleccionar los criterios de impacto(Afectación Económica o presupuestal y Pérdida Reputacional)",K24)</f>
        <v xml:space="preserve">     Entre 10 y 50 SMLMV </v>
      </c>
      <c r="M24" s="294" t="str">
        <f>IF(OR(L24='[2]Tabla Impacto'!$C$11,L24='[2]Tabla Impacto'!$D$11),"Leve",IF(OR(L24='[2]Tabla Impacto'!$C$12,L24='[2]Tabla Impacto'!$D$12),"Menor",IF(OR(L24='[2]Tabla Impacto'!$C$13,L24='[2]Tabla Impacto'!$D$13),"Moderado",IF(OR(L24='[2]Tabla Impacto'!$C$14,L24='[2]Tabla Impacto'!$D$14),"Mayor",IF(OR(L24='[2]Tabla Impacto'!$C$15,L24='[2]Tabla Impacto'!$D$15),"Catastrófico","")))))</f>
        <v>Menor</v>
      </c>
      <c r="N24" s="290">
        <f>IF(M24="","",IF(M24="Leve",0.2,IF(M24="Menor",0.4,IF(M24="Moderado",0.6,IF(M24="Mayor",0.8,IF(M24="Catastrófico",1,))))))</f>
        <v>0.4</v>
      </c>
      <c r="O24" s="296" t="str">
        <f>IF(OR(AND(I24="Muy Baja",M24="Leve"),AND(I24="Muy Baja",M24="Menor"),AND(I24="Baja",M24="Leve")),"Bajo",IF(OR(AND(I24="Muy baja",M24="Moderado"),AND(I24="Baja",M24="Menor"),AND(I24="Baja",M24="Moderado"),AND(I24="Media",M24="Leve"),AND(I24="Media",M24="Menor"),AND(I24="Media",M24="Moderado"),AND(I24="Alta",M24="Leve"),AND(I24="Alta",M24="Menor")),"Moderado",IF(OR(AND(I24="Muy Baja",M24="Mayor"),AND(I24="Baja",M24="Mayor"),AND(I24="Media",M24="Mayor"),AND(I24="Alta",M24="Moderado"),AND(I24="Alta",M24="Mayor"),AND(I24="Muy Alta",M24="Leve"),AND(I24="Muy Alta",M24="Menor"),AND(I24="Muy Alta",M24="Moderado"),AND(I24="Muy Alta",M24="Mayor")),"Alto",IF(OR(AND(I24="Muy Baja",M24="Catastrófico"),AND(I24="Baja",M24="Catastrófico"),AND(I24="Media",M24="Catastrófico"),AND(I24="Alta",M24="Catastrófico"),AND(I24="Muy Alta",M24="Catastrófico")),"Extremo",""))))</f>
        <v>Moderado</v>
      </c>
      <c r="P24" s="197">
        <v>1</v>
      </c>
      <c r="Q24" s="198" t="s">
        <v>169</v>
      </c>
      <c r="R24" s="182" t="str">
        <f t="shared" si="0"/>
        <v>Probabilidad</v>
      </c>
      <c r="S24" s="183" t="s">
        <v>94</v>
      </c>
      <c r="T24" s="183" t="s">
        <v>95</v>
      </c>
      <c r="U24" s="184" t="str">
        <f>IF(AND(S24="Preventivo",T24="Automático"),"50%",IF(AND(S24="Preventivo",T24="Manual"),"40%",IF(AND(S24="Detectivo",T24="Automático"),"40%",IF(AND(S24="Detectivo",T24="Manual"),"30%",IF(AND(S24="Correctivo",T24="Automático"),"35%",IF(AND(S24="Correctivo",T24="Manual"),"25%",""))))))</f>
        <v>40%</v>
      </c>
      <c r="V24" s="183" t="s">
        <v>96</v>
      </c>
      <c r="W24" s="183" t="s">
        <v>97</v>
      </c>
      <c r="X24" s="183" t="s">
        <v>98</v>
      </c>
      <c r="Y24" s="163">
        <f>IFERROR(IF(R24="Probabilidad",(J24-(+J24*U24)),IF(R24="Impacto",J24,"")),"")</f>
        <v>0.36</v>
      </c>
      <c r="Z24" s="185" t="str">
        <f t="shared" si="2"/>
        <v>Baja</v>
      </c>
      <c r="AA24" s="184">
        <f>+Y24</f>
        <v>0.36</v>
      </c>
      <c r="AB24" s="185" t="str">
        <f>IFERROR(IF(AC24="","",IF(AC24&lt;=0.2,"Leve",IF(AC24&lt;=0.4,"Menor",IF(AC24&lt;=0.6,"Moderado",IF(AC24&lt;=0.8,"Mayor","Catastrófico"))))),"")</f>
        <v>Menor</v>
      </c>
      <c r="AC24" s="103">
        <f>IFERROR(IF(R24="Impacto",(N24-(+N24*U24)),IF(R24="Probabilidad",N24,"")),"")</f>
        <v>0.4</v>
      </c>
      <c r="AD24" s="186" t="str">
        <f t="shared" si="17"/>
        <v>Moderado</v>
      </c>
      <c r="AE24" s="298" t="s">
        <v>150</v>
      </c>
      <c r="AF24" s="300" t="s">
        <v>170</v>
      </c>
      <c r="AG24" s="302" t="s">
        <v>157</v>
      </c>
      <c r="AH24" s="288">
        <v>46387</v>
      </c>
    </row>
    <row r="25" spans="1:66" ht="75.75" customHeight="1" thickBot="1" x14ac:dyDescent="0.35">
      <c r="A25" s="305"/>
      <c r="B25" s="307"/>
      <c r="C25" s="309"/>
      <c r="D25" s="311"/>
      <c r="E25" s="313"/>
      <c r="F25" s="313"/>
      <c r="G25" s="309"/>
      <c r="H25" s="314"/>
      <c r="I25" s="295"/>
      <c r="J25" s="291"/>
      <c r="K25" s="293"/>
      <c r="L25" s="291">
        <f>IF(NOT(ISERROR(MATCH(K25,_xlfn.ANCHORARRAY(F34),0))),J36&amp;"Por favor no seleccionar los criterios de impacto",K25)</f>
        <v>0</v>
      </c>
      <c r="M25" s="295"/>
      <c r="N25" s="291"/>
      <c r="O25" s="297"/>
      <c r="P25" s="133">
        <v>2</v>
      </c>
      <c r="Q25" s="136" t="s">
        <v>171</v>
      </c>
      <c r="R25" s="134" t="str">
        <f t="shared" si="0"/>
        <v>Probabilidad</v>
      </c>
      <c r="S25" s="135" t="s">
        <v>94</v>
      </c>
      <c r="T25" s="135" t="s">
        <v>95</v>
      </c>
      <c r="U25" s="129" t="str">
        <f t="shared" ref="U25" si="22">IF(AND(S25="Preventivo",T25="Automático"),"50%",IF(AND(S25="Preventivo",T25="Manual"),"40%",IF(AND(S25="Detectivo",T25="Automático"),"40%",IF(AND(S25="Detectivo",T25="Manual"),"30%",IF(AND(S25="Correctivo",T25="Automático"),"35%",IF(AND(S25="Correctivo",T25="Manual"),"25%",""))))))</f>
        <v>40%</v>
      </c>
      <c r="V25" s="135" t="s">
        <v>96</v>
      </c>
      <c r="W25" s="135" t="s">
        <v>97</v>
      </c>
      <c r="X25" s="135" t="s">
        <v>98</v>
      </c>
      <c r="Y25" s="169">
        <f>IFERROR(IF(AND(R24="Probabilidad",R25="Probabilidad"),(AA24-(+AA24*U25)),IF(R25="Probabilidad",(J24-(+J24*U25)),IF(R25="Impacto",AA24,""))),"")</f>
        <v>0.216</v>
      </c>
      <c r="Z25" s="128" t="str">
        <f t="shared" si="2"/>
        <v>Baja</v>
      </c>
      <c r="AA25" s="129">
        <f t="shared" ref="AA25" si="23">+Y25</f>
        <v>0.216</v>
      </c>
      <c r="AB25" s="128" t="str">
        <f t="shared" ref="AB25" si="24">IFERROR(IF(AC25="","",IF(AC25&lt;=0.2,"Leve",IF(AC25&lt;=0.4,"Menor",IF(AC25&lt;=0.6,"Moderado",IF(AC25&lt;=0.8,"Mayor","Catastrófico"))))),"")</f>
        <v>Menor</v>
      </c>
      <c r="AC25" s="79">
        <f>IFERROR(IF(AND(R25="Impacto",R25="Impacto"),(AC24-(+AC24*U25)),IF(R25="Impacto",(AC24-(+AC24*U25)),IF(R25="Probabilidad",AC24,""))),"")</f>
        <v>0.4</v>
      </c>
      <c r="AD25" s="130" t="str">
        <f t="shared" si="17"/>
        <v>Moderado</v>
      </c>
      <c r="AE25" s="299"/>
      <c r="AF25" s="301"/>
      <c r="AG25" s="303"/>
      <c r="AH25" s="289"/>
    </row>
    <row r="26" spans="1:66" ht="70.5" customHeight="1" x14ac:dyDescent="0.3">
      <c r="A26" s="352">
        <v>8</v>
      </c>
      <c r="B26" s="337" t="s">
        <v>172</v>
      </c>
      <c r="C26" s="331" t="s">
        <v>87</v>
      </c>
      <c r="D26" s="334" t="s">
        <v>173</v>
      </c>
      <c r="E26" s="331" t="s">
        <v>174</v>
      </c>
      <c r="F26" s="355" t="s">
        <v>175</v>
      </c>
      <c r="G26" s="331" t="s">
        <v>91</v>
      </c>
      <c r="H26" s="358">
        <v>12</v>
      </c>
      <c r="I26" s="361" t="str">
        <f>IF(H26&lt;=0,"",IF(H26&lt;=2,"Muy Baja",IF(H26&lt;=24,"Baja",IF(H26&lt;=500,"Media",IF(H26&lt;=5000,"Alta","Muy Alta")))))</f>
        <v>Baja</v>
      </c>
      <c r="J26" s="364">
        <f>IF(I26="","",IF(I26="Muy Baja",0.2,IF(I26="Baja",0.4,IF(I26="Media",0.6,IF(I26="Alta",0.8,IF(I26="Muy Alta",1,))))))</f>
        <v>0.4</v>
      </c>
      <c r="K26" s="367" t="s">
        <v>92</v>
      </c>
      <c r="L26" s="364" t="str">
        <f>IF(NOT(ISERROR(MATCH(K26,'Tabla Impacto'!$B$221:$B$223,0))),'Tabla Impacto'!$F$223&amp;"Por favor no seleccionar los criterios de impacto(Afectación Económica o presupuestal y Pérdida Reputacional)",K26)</f>
        <v xml:space="preserve">     Entre 10 y 50 SMLMV </v>
      </c>
      <c r="M26" s="361" t="str">
        <f>IF(OR(L26='Tabla Impacto'!$C$11,L26='Tabla Impacto'!$D$11),"Leve",IF(OR(L26='Tabla Impacto'!$C$12,L26='Tabla Impacto'!$D$12),"Menor",IF(OR(L26='Tabla Impacto'!$C$13,L26='Tabla Impacto'!$D$13),"Moderado",IF(OR(L26='Tabla Impacto'!$C$14,L26='Tabla Impacto'!$D$14),"Mayor",IF(OR(L26='Tabla Impacto'!$C$15,L26='Tabla Impacto'!$D$15),"Catastrófico","")))))</f>
        <v>Menor</v>
      </c>
      <c r="N26" s="364">
        <f>IF(M26="","",IF(M26="Leve",0.2,IF(M26="Menor",0.4,IF(M26="Moderado",0.6,IF(M26="Mayor",0.8,IF(M26="Catastrófico",1,))))))</f>
        <v>0.4</v>
      </c>
      <c r="O26" s="370" t="str">
        <f>IF(OR(AND(I26="Muy Baja",M26="Leve"),AND(I26="Muy Baja",M26="Menor"),AND(I26="Baja",M26="Leve")),"Bajo",IF(OR(AND(I26="Muy baja",M26="Moderado"),AND(I26="Baja",M26="Menor"),AND(I26="Baja",M26="Moderado"),AND(I26="Media",M26="Leve"),AND(I26="Media",M26="Menor"),AND(I26="Media",M26="Moderado"),AND(I26="Alta",M26="Leve"),AND(I26="Alta",M26="Menor")),"Moderado",IF(OR(AND(I26="Muy Baja",M26="Mayor"),AND(I26="Baja",M26="Mayor"),AND(I26="Media",M26="Mayor"),AND(I26="Alta",M26="Moderado"),AND(I26="Alta",M26="Mayor"),AND(I26="Muy Alta",M26="Leve"),AND(I26="Muy Alta",M26="Menor"),AND(I26="Muy Alta",M26="Moderado"),AND(I26="Muy Alta",M26="Mayor")),"Alto",IF(OR(AND(I26="Muy Baja",M26="Catastrófico"),AND(I26="Baja",M26="Catastrófico"),AND(I26="Media",M26="Catastrófico"),AND(I26="Alta",M26="Catastrófico"),AND(I26="Muy Alta",M26="Catastrófico")),"Extremo",""))))</f>
        <v>Moderado</v>
      </c>
      <c r="P26" s="343">
        <v>1</v>
      </c>
      <c r="Q26" s="346" t="s">
        <v>176</v>
      </c>
      <c r="R26" s="349" t="str">
        <f>IF(OR(S26="Preventivo",S26="Detectivo"),"Probabilidad",IF(S26="Correctivo","Impacto",""))</f>
        <v>Probabilidad</v>
      </c>
      <c r="S26" s="315" t="s">
        <v>94</v>
      </c>
      <c r="T26" s="315" t="s">
        <v>95</v>
      </c>
      <c r="U26" s="322" t="str">
        <f>IF(AND(S26="Preventivo",T26="Automático"),"50%",IF(AND(S26="Preventivo",T26="Manual"),"40%",IF(AND(S26="Detectivo",T26="Automático"),"40%",IF(AND(S26="Detectivo",T26="Manual"),"30%",IF(AND(S26="Correctivo",T26="Automático"),"35%",IF(AND(S26="Correctivo",T26="Manual"),"25%",""))))))</f>
        <v>40%</v>
      </c>
      <c r="V26" s="315" t="s">
        <v>96</v>
      </c>
      <c r="W26" s="315" t="s">
        <v>97</v>
      </c>
      <c r="X26" s="315" t="s">
        <v>98</v>
      </c>
      <c r="Y26" s="318">
        <f>IFERROR(IF(R26="Probabilidad",(J26-(+J26*U26)),IF(R26="Impacto",J26,"")),"")</f>
        <v>0.24</v>
      </c>
      <c r="Z26" s="325" t="str">
        <f>IFERROR(IF(Y26="","",IF(Y26&lt;=0.2,"Muy Baja",IF(Y26&lt;=0.4,"Baja",IF(Y26&lt;=0.6,"Media",IF(Y26&lt;=0.8,"Alta","Muy Alta"))))),"")</f>
        <v>Baja</v>
      </c>
      <c r="AA26" s="328">
        <f>+Y26</f>
        <v>0.24</v>
      </c>
      <c r="AB26" s="325" t="str">
        <f>IFERROR(IF(AC26="","",IF(AC26&lt;=0.2,"Leve",IF(AC26&lt;=0.4,"Menor",IF(AC26&lt;=0.6,"Moderado",IF(AC26&lt;=0.8,"Mayor","Catastrófico"))))),"")</f>
        <v>Menor</v>
      </c>
      <c r="AC26" s="328">
        <f>IFERROR(IF(R26="Impacto",(N26-(+N26*U26)),IF(R26="Probabilidad",N26,"")),"")</f>
        <v>0.4</v>
      </c>
      <c r="AD26" s="409" t="str">
        <f>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Moderado</v>
      </c>
      <c r="AE26" s="408" t="s">
        <v>99</v>
      </c>
      <c r="AF26" s="268" t="s">
        <v>177</v>
      </c>
      <c r="AG26" s="242" t="s">
        <v>178</v>
      </c>
      <c r="AH26" s="273">
        <v>46386</v>
      </c>
    </row>
    <row r="27" spans="1:66" ht="57.75" customHeight="1" x14ac:dyDescent="0.3">
      <c r="A27" s="353"/>
      <c r="B27" s="338"/>
      <c r="C27" s="332"/>
      <c r="D27" s="335"/>
      <c r="E27" s="332"/>
      <c r="F27" s="356"/>
      <c r="G27" s="332"/>
      <c r="H27" s="359"/>
      <c r="I27" s="362"/>
      <c r="J27" s="365"/>
      <c r="K27" s="368"/>
      <c r="L27" s="365"/>
      <c r="M27" s="362"/>
      <c r="N27" s="365"/>
      <c r="O27" s="371"/>
      <c r="P27" s="344"/>
      <c r="Q27" s="347"/>
      <c r="R27" s="350"/>
      <c r="S27" s="316"/>
      <c r="T27" s="316"/>
      <c r="U27" s="323"/>
      <c r="V27" s="316"/>
      <c r="W27" s="316"/>
      <c r="X27" s="316"/>
      <c r="Y27" s="319"/>
      <c r="Z27" s="326"/>
      <c r="AA27" s="329"/>
      <c r="AB27" s="326"/>
      <c r="AC27" s="329"/>
      <c r="AD27" s="410"/>
      <c r="AE27" s="316"/>
      <c r="AF27" s="269" t="s">
        <v>179</v>
      </c>
      <c r="AG27" s="243" t="s">
        <v>178</v>
      </c>
      <c r="AH27" s="273">
        <v>46386</v>
      </c>
    </row>
    <row r="28" spans="1:66" ht="57.75" customHeight="1" x14ac:dyDescent="0.3">
      <c r="A28" s="353"/>
      <c r="B28" s="338"/>
      <c r="C28" s="332"/>
      <c r="D28" s="335"/>
      <c r="E28" s="332"/>
      <c r="F28" s="356"/>
      <c r="G28" s="332"/>
      <c r="H28" s="359"/>
      <c r="I28" s="362"/>
      <c r="J28" s="365"/>
      <c r="K28" s="368"/>
      <c r="L28" s="365"/>
      <c r="M28" s="362"/>
      <c r="N28" s="365"/>
      <c r="O28" s="371"/>
      <c r="P28" s="345"/>
      <c r="Q28" s="348"/>
      <c r="R28" s="351"/>
      <c r="S28" s="321"/>
      <c r="T28" s="321"/>
      <c r="U28" s="324"/>
      <c r="V28" s="321"/>
      <c r="W28" s="321"/>
      <c r="X28" s="321"/>
      <c r="Y28" s="320"/>
      <c r="Z28" s="327"/>
      <c r="AA28" s="330"/>
      <c r="AB28" s="327"/>
      <c r="AC28" s="330"/>
      <c r="AD28" s="411"/>
      <c r="AE28" s="316"/>
      <c r="AF28" s="269" t="s">
        <v>180</v>
      </c>
      <c r="AG28" s="243" t="s">
        <v>178</v>
      </c>
      <c r="AH28" s="273">
        <v>46386</v>
      </c>
    </row>
    <row r="29" spans="1:66" ht="85.5" customHeight="1" x14ac:dyDescent="0.3">
      <c r="A29" s="353"/>
      <c r="B29" s="338"/>
      <c r="C29" s="332"/>
      <c r="D29" s="335"/>
      <c r="E29" s="332"/>
      <c r="F29" s="356"/>
      <c r="G29" s="332"/>
      <c r="H29" s="359"/>
      <c r="I29" s="362"/>
      <c r="J29" s="365"/>
      <c r="K29" s="368"/>
      <c r="L29" s="365">
        <f>IF(NOT(ISERROR(MATCH(K29,_xlfn.ANCHORARRAY(F64),0))),J66&amp;"Por favor no seleccionar los criterios de impacto",K29)</f>
        <v>0</v>
      </c>
      <c r="M29" s="362"/>
      <c r="N29" s="365"/>
      <c r="O29" s="371"/>
      <c r="P29" s="6">
        <v>2</v>
      </c>
      <c r="Q29" s="86" t="s">
        <v>181</v>
      </c>
      <c r="R29" s="259" t="str">
        <f>IF(OR(S29="Preventivo",S29="Detectivo"),"Probabilidad",IF(S29="Correctivo","Impacto",""))</f>
        <v>Probabilidad</v>
      </c>
      <c r="S29" s="90" t="s">
        <v>94</v>
      </c>
      <c r="T29" s="90" t="s">
        <v>95</v>
      </c>
      <c r="U29" s="91" t="str">
        <f>IF(AND(S29="Preventivo",T29="Automático"),"50%",IF(AND(S29="Preventivo",T29="Manual"),"40%",IF(AND(S29="Detectivo",T29="Automático"),"40%",IF(AND(S29="Detectivo",T29="Manual"),"30%",IF(AND(S29="Correctivo",T29="Automático"),"35%",IF(AND(S29="Correctivo",T29="Manual"),"25%",""))))))</f>
        <v>40%</v>
      </c>
      <c r="V29" s="90" t="s">
        <v>96</v>
      </c>
      <c r="W29" s="90" t="s">
        <v>97</v>
      </c>
      <c r="X29" s="90" t="s">
        <v>98</v>
      </c>
      <c r="Y29" s="201">
        <f>IFERROR(IF(AND(R26="Probabilidad",R29="Probabilidad"),(AA26-(+AA26*U29)),IF(R29="Probabilidad",(J26-(+J26*U29)),IF(R29="Impacto",AA26,""))),"")</f>
        <v>0.14399999999999999</v>
      </c>
      <c r="Z29" s="209" t="str">
        <f>IFERROR(IF(Y29="","",IF(Y29&lt;=0.2,"Muy Baja",IF(Y29&lt;=0.4,"Baja",IF(Y29&lt;=0.6,"Media",IF(Y29&lt;=0.8,"Alta","Muy Alta"))))),"")</f>
        <v>Muy Baja</v>
      </c>
      <c r="AA29" s="63">
        <f>+Y29</f>
        <v>0.14399999999999999</v>
      </c>
      <c r="AB29" s="209" t="str">
        <f>IFERROR(IF(AC29="","",IF(AC29&lt;=0.2,"Leve",IF(AC29&lt;=0.4,"Menor",IF(AC29&lt;=0.6,"Moderado",IF(AC29&lt;=0.8,"Mayor","Catastrófico"))))),"")</f>
        <v>Menor</v>
      </c>
      <c r="AC29" s="63">
        <f>IFERROR(IF(AND(R29="Impacto",R29="Impacto"),(AC26-(+AC26*U29)),IF(R29="Impacto",(AC26-(+AC26*U29)),IF(R29="Probabilidad",AC26,""))),"")</f>
        <v>0.4</v>
      </c>
      <c r="AD29" s="216" t="str">
        <f>IFERROR(IF(OR(AND(Z29="Muy Baja",AB29="Leve"),AND(Z29="Muy Baja",AB29="Menor"),AND(Z29="Baja",AB29="Leve")),"Bajo",IF(OR(AND(Z29="Muy baja",AB29="Moderado"),AND(Z29="Baja",AB29="Menor"),AND(Z29="Baja",AB29="Moderado"),AND(Z29="Media",AB29="Leve"),AND(Z29="Media",AB29="Menor"),AND(Z29="Media",AB29="Moderado"),AND(Z29="Alta",AB29="Leve"),AND(Z29="Alta",AB29="Menor")),"Moderado",IF(OR(AND(Z29="Muy Baja",AB29="Mayor"),AND(Z29="Baja",AB29="Mayor"),AND(Z29="Media",AB29="Mayor"),AND(Z29="Alta",AB29="Moderado"),AND(Z29="Alta",AB29="Mayor"),AND(Z29="Muy Alta",AB29="Leve"),AND(Z29="Muy Alta",AB29="Menor"),AND(Z29="Muy Alta",AB29="Moderado"),AND(Z29="Muy Alta",AB29="Mayor")),"Alto",IF(OR(AND(Z29="Muy Baja",AB29="Catastrófico"),AND(Z29="Baja",AB29="Catastrófico"),AND(Z29="Media",AB29="Catastrófico"),AND(Z29="Alta",AB29="Catastrófico"),AND(Z29="Muy Alta",AB29="Catastrófico")),"Extremo","")))),"")</f>
        <v>Bajo</v>
      </c>
      <c r="AE29" s="316"/>
      <c r="AF29" s="270" t="s">
        <v>182</v>
      </c>
      <c r="AG29" s="243" t="s">
        <v>183</v>
      </c>
      <c r="AH29" s="273">
        <v>46386</v>
      </c>
    </row>
    <row r="30" spans="1:66" ht="64.5" x14ac:dyDescent="0.3">
      <c r="A30" s="354"/>
      <c r="B30" s="339"/>
      <c r="C30" s="333"/>
      <c r="D30" s="336"/>
      <c r="E30" s="333"/>
      <c r="F30" s="357"/>
      <c r="G30" s="333"/>
      <c r="H30" s="360"/>
      <c r="I30" s="363"/>
      <c r="J30" s="366"/>
      <c r="K30" s="369"/>
      <c r="L30" s="366">
        <f>IF(NOT(ISERROR(MATCH(K30,_xlfn.ANCHORARRAY(F65),0))),J67&amp;"Por favor no seleccionar los criterios de impacto",K30)</f>
        <v>0</v>
      </c>
      <c r="M30" s="363"/>
      <c r="N30" s="366"/>
      <c r="O30" s="372"/>
      <c r="P30" s="138">
        <v>3</v>
      </c>
      <c r="Q30" s="136" t="s">
        <v>184</v>
      </c>
      <c r="R30" s="260" t="str">
        <f>IF(OR(S30="Preventivo",S30="Detectivo"),"Probabilidad",IF(S30="Correctivo","Impacto",""))</f>
        <v>Probabilidad</v>
      </c>
      <c r="S30" s="151" t="s">
        <v>103</v>
      </c>
      <c r="T30" s="151" t="s">
        <v>95</v>
      </c>
      <c r="U30" s="152" t="str">
        <f>IF(AND(S30="Preventivo",T30="Automático"),"50%",IF(AND(S30="Preventivo",T30="Manual"),"40%",IF(AND(S30="Detectivo",T30="Automático"),"40%",IF(AND(S30="Detectivo",T30="Manual"),"30%",IF(AND(S30="Correctivo",T30="Automático"),"35%",IF(AND(S30="Correctivo",T30="Manual"),"25%",""))))))</f>
        <v>30%</v>
      </c>
      <c r="V30" s="151" t="s">
        <v>96</v>
      </c>
      <c r="W30" s="151" t="s">
        <v>97</v>
      </c>
      <c r="X30" s="151" t="s">
        <v>98</v>
      </c>
      <c r="Y30" s="202">
        <f>IFERROR(IF(AND(R29="Probabilidad",R30="Probabilidad"),(AA29-(+AA29*U30)),IF(AND(R29="Impacto",R30="Probabilidad"),(AA26-(+AA26*U30)),IF(R30="Impacto",AA29,""))),"")</f>
        <v>0.1008</v>
      </c>
      <c r="Z30" s="210" t="str">
        <f>IFERROR(IF(Y30="","",IF(Y30&lt;=0.2,"Muy Baja",IF(Y30&lt;=0.4,"Baja",IF(Y30&lt;=0.6,"Media",IF(Y30&lt;=0.8,"Alta","Muy Alta"))))),"")</f>
        <v>Muy Baja</v>
      </c>
      <c r="AA30" s="139">
        <f>+Y30</f>
        <v>0.1008</v>
      </c>
      <c r="AB30" s="210" t="str">
        <f>IFERROR(IF(AC30="","",IF(AC30&lt;=0.2,"Leve",IF(AC30&lt;=0.4,"Menor",IF(AC30&lt;=0.6,"Moderado",IF(AC30&lt;=0.8,"Mayor","Catastrófico"))))),"")</f>
        <v>Menor</v>
      </c>
      <c r="AC30" s="139">
        <f>IFERROR(IF(AND(R30="Impacto",R30="Impacto"),(AC29-(+AC29*U30)),IF(AND(R30="Probabilidad",R30="Impacto"),(AC29-(+AC29*U30)),IF(R30="Probabilidad",AC29,""))),"")</f>
        <v>0.4</v>
      </c>
      <c r="AD30" s="217" t="str">
        <f>IFERROR(IF(OR(AND(Z30="Muy Baja",AB30="Leve"),AND(Z30="Muy Baja",AB30="Menor"),AND(Z30="Baja",AB30="Leve")),"Bajo",IF(OR(AND(Z30="Muy baja",AB30="Moderado"),AND(Z30="Baja",AB30="Menor"),AND(Z30="Baja",AB30="Moderado"),AND(Z30="Media",AB30="Leve"),AND(Z30="Media",AB30="Menor"),AND(Z30="Media",AB30="Moderado"),AND(Z30="Alta",AB30="Leve"),AND(Z30="Alta",AB30="Menor")),"Moderado",IF(OR(AND(Z30="Muy Baja",AB30="Mayor"),AND(Z30="Baja",AB30="Mayor"),AND(Z30="Media",AB30="Mayor"),AND(Z30="Alta",AB30="Moderado"),AND(Z30="Alta",AB30="Mayor"),AND(Z30="Muy Alta",AB30="Leve"),AND(Z30="Muy Alta",AB30="Menor"),AND(Z30="Muy Alta",AB30="Moderado"),AND(Z30="Muy Alta",AB30="Mayor")),"Alto",IF(OR(AND(Z30="Muy Baja",AB30="Catastrófico"),AND(Z30="Baja",AB30="Catastrófico"),AND(Z30="Media",AB30="Catastrófico"),AND(Z30="Alta",AB30="Catastrófico"),AND(Z30="Muy Alta",AB30="Catastrófico")),"Extremo","")))),"")</f>
        <v>Bajo</v>
      </c>
      <c r="AE30" s="317"/>
      <c r="AF30" s="271" t="s">
        <v>185</v>
      </c>
      <c r="AG30" s="244" t="s">
        <v>178</v>
      </c>
      <c r="AH30" s="273">
        <v>46386</v>
      </c>
    </row>
    <row r="31" spans="1:66" ht="75.75" customHeight="1" x14ac:dyDescent="0.3">
      <c r="A31" s="340">
        <v>9</v>
      </c>
      <c r="B31" s="337" t="s">
        <v>172</v>
      </c>
      <c r="C31" s="331" t="s">
        <v>87</v>
      </c>
      <c r="D31" s="334" t="s">
        <v>186</v>
      </c>
      <c r="E31" s="331" t="s">
        <v>187</v>
      </c>
      <c r="F31" s="331" t="s">
        <v>188</v>
      </c>
      <c r="G31" s="393" t="s">
        <v>91</v>
      </c>
      <c r="H31" s="358">
        <v>12</v>
      </c>
      <c r="I31" s="361" t="str">
        <f>IF(H31&lt;=0,"",IF(H31&lt;=2,"Muy Baja",IF(H31&lt;=24,"Baja",IF(H31&lt;=500,"Media",IF(H31&lt;=5000,"Alta","Muy Alta")))))</f>
        <v>Baja</v>
      </c>
      <c r="J31" s="364">
        <f>IF(I31="","",IF(I31="Muy Baja",0.2,IF(I31="Baja",0.4,IF(I31="Media",0.6,IF(I31="Alta",0.8,IF(I31="Muy Alta",1,))))))</f>
        <v>0.4</v>
      </c>
      <c r="K31" s="367" t="s">
        <v>148</v>
      </c>
      <c r="L31" s="364" t="str">
        <f>IF(NOT(ISERROR(MATCH(K31,'Tabla Impacto'!$B$221:$B$223,0))),'Tabla Impacto'!$F$223&amp;"Por favor no seleccionar los criterios de impacto(Afectación Económica o presupuestal y Pérdida Reputacional)",K31)</f>
        <v xml:space="preserve">     Entre 50 y 100 SMLMV </v>
      </c>
      <c r="M31" s="361" t="str">
        <f>IF(OR(L31='Tabla Impacto'!$C$11,L31='Tabla Impacto'!$D$11),"Leve",IF(OR(L31='Tabla Impacto'!$C$12,L31='Tabla Impacto'!$D$12),"Menor",IF(OR(L31='Tabla Impacto'!$C$13,L31='Tabla Impacto'!$D$13),"Moderado",IF(OR(L31='Tabla Impacto'!$C$14,L31='Tabla Impacto'!$D$14),"Mayor",IF(OR(L31='Tabla Impacto'!$C$15,L31='Tabla Impacto'!$D$15),"Catastrófico","")))))</f>
        <v>Moderado</v>
      </c>
      <c r="N31" s="364">
        <f>IF(M31="","",IF(M31="Leve",0.2,IF(M31="Menor",0.4,IF(M31="Moderado",0.6,IF(M31="Mayor",0.8,IF(M31="Catastrófico",1,))))))</f>
        <v>0.6</v>
      </c>
      <c r="O31" s="370" t="str">
        <f>IF(OR(AND(I31="Muy Baja",M31="Leve"),AND(I31="Muy Baja",M31="Menor"),AND(I31="Baja",M31="Leve")),"Bajo",IF(OR(AND(I31="Muy baja",M31="Moderado"),AND(I31="Baja",M31="Menor"),AND(I31="Baja",M31="Moderado"),AND(I31="Media",M31="Leve"),AND(I31="Media",M31="Menor"),AND(I31="Media",M31="Moderado"),AND(I31="Alta",M31="Leve"),AND(I31="Alta",M31="Menor")),"Moderado",IF(OR(AND(I31="Muy Baja",M31="Mayor"),AND(I31="Baja",M31="Mayor"),AND(I31="Media",M31="Mayor"),AND(I31="Alta",M31="Moderado"),AND(I31="Alta",M31="Mayor"),AND(I31="Muy Alta",M31="Leve"),AND(I31="Muy Alta",M31="Menor"),AND(I31="Muy Alta",M31="Moderado"),AND(I31="Muy Alta",M31="Mayor")),"Alto",IF(OR(AND(I31="Muy Baja",M31="Catastrófico"),AND(I31="Baja",M31="Catastrófico"),AND(I31="Media",M31="Catastrófico"),AND(I31="Alta",M31="Catastrófico"),AND(I31="Muy Alta",M31="Catastrófico")),"Extremo",""))))</f>
        <v>Moderado</v>
      </c>
      <c r="P31" s="140">
        <v>1</v>
      </c>
      <c r="Q31" s="141" t="s">
        <v>189</v>
      </c>
      <c r="R31" s="261" t="str">
        <f t="shared" ref="R31:R35" si="25">IF(OR(S31="Preventivo",S31="Detectivo"),"Probabilidad",IF(S31="Correctivo","Impacto",""))</f>
        <v>Probabilidad</v>
      </c>
      <c r="S31" s="148" t="s">
        <v>94</v>
      </c>
      <c r="T31" s="148" t="s">
        <v>154</v>
      </c>
      <c r="U31" s="149" t="str">
        <f>IF(AND(S31="Preventivo",T31="Automático"),"50%",IF(AND(S31="Preventivo",T31="Manual"),"40%",IF(AND(S31="Detectivo",T31="Automático"),"40%",IF(AND(S31="Detectivo",T31="Manual"),"30%",IF(AND(S31="Correctivo",T31="Automático"),"35%",IF(AND(S31="Correctivo",T31="Manual"),"25%",""))))))</f>
        <v>50%</v>
      </c>
      <c r="V31" s="148" t="s">
        <v>96</v>
      </c>
      <c r="W31" s="148" t="s">
        <v>97</v>
      </c>
      <c r="X31" s="148" t="s">
        <v>98</v>
      </c>
      <c r="Y31" s="200">
        <f>IFERROR(IF(R31="Probabilidad",(J31-(+J31*U31)),IF(R31="Impacto",J31,"")),"")</f>
        <v>0.2</v>
      </c>
      <c r="Z31" s="211" t="str">
        <f>IFERROR(IF(Y31="","",IF(Y31&lt;=0.2,"Muy Baja",IF(Y31&lt;=0.4,"Baja",IF(Y31&lt;=0.6,"Media",IF(Y31&lt;=0.8,"Alta","Muy Alta"))))),"")</f>
        <v>Muy Baja</v>
      </c>
      <c r="AA31" s="142">
        <f>+Y31</f>
        <v>0.2</v>
      </c>
      <c r="AB31" s="211" t="str">
        <f>IFERROR(IF(AC31="","",IF(AC31&lt;=0.2,"Leve",IF(AC31&lt;=0.4,"Menor",IF(AC31&lt;=0.6,"Moderado",IF(AC31&lt;=0.8,"Mayor","Catastrófico"))))),"")</f>
        <v>Moderado</v>
      </c>
      <c r="AC31" s="142">
        <f>IFERROR(IF(R31="Impacto",(N31-(+N31*U31)),IF(R31="Probabilidad",N31,"")),"")</f>
        <v>0.6</v>
      </c>
      <c r="AD31" s="218" t="str">
        <f>IFERROR(IF(OR(AND(Z31="Muy Baja",AB31="Leve"),AND(Z31="Muy Baja",AB31="Menor"),AND(Z31="Baja",AB31="Leve")),"Bajo",IF(OR(AND(Z31="Muy baja",AB31="Moderado"),AND(Z31="Baja",AB31="Menor"),AND(Z31="Baja",AB31="Moderado"),AND(Z31="Media",AB31="Leve"),AND(Z31="Media",AB31="Menor"),AND(Z31="Media",AB31="Moderado"),AND(Z31="Alta",AB31="Leve"),AND(Z31="Alta",AB31="Menor")),"Moderado",IF(OR(AND(Z31="Muy Baja",AB31="Mayor"),AND(Z31="Baja",AB31="Mayor"),AND(Z31="Media",AB31="Mayor"),AND(Z31="Alta",AB31="Moderado"),AND(Z31="Alta",AB31="Mayor"),AND(Z31="Muy Alta",AB31="Leve"),AND(Z31="Muy Alta",AB31="Menor"),AND(Z31="Muy Alta",AB31="Moderado"),AND(Z31="Muy Alta",AB31="Mayor")),"Alto",IF(OR(AND(Z31="Muy Baja",AB31="Catastrófico"),AND(Z31="Baja",AB31="Catastrófico"),AND(Z31="Media",AB31="Catastrófico"),AND(Z31="Alta",AB31="Catastrófico"),AND(Z31="Muy Alta",AB31="Catastrófico")),"Extremo","")))),"")</f>
        <v>Moderado</v>
      </c>
      <c r="AE31" s="315" t="s">
        <v>150</v>
      </c>
      <c r="AF31" s="143" t="s">
        <v>190</v>
      </c>
      <c r="AG31" s="245" t="s">
        <v>191</v>
      </c>
      <c r="AH31" s="273">
        <v>46386</v>
      </c>
    </row>
    <row r="32" spans="1:66" ht="64.5" x14ac:dyDescent="0.3">
      <c r="A32" s="341"/>
      <c r="B32" s="338"/>
      <c r="C32" s="332"/>
      <c r="D32" s="335"/>
      <c r="E32" s="332"/>
      <c r="F32" s="332"/>
      <c r="G32" s="390"/>
      <c r="H32" s="359"/>
      <c r="I32" s="362"/>
      <c r="J32" s="365"/>
      <c r="K32" s="368"/>
      <c r="L32" s="365">
        <f>IF(NOT(ISERROR(MATCH(K32,_xlfn.ANCHORARRAY(F67),0))),J69&amp;"Por favor no seleccionar los criterios de impacto",K32)</f>
        <v>0</v>
      </c>
      <c r="M32" s="362"/>
      <c r="N32" s="365"/>
      <c r="O32" s="371"/>
      <c r="P32" s="6">
        <v>2</v>
      </c>
      <c r="Q32" s="92" t="s">
        <v>192</v>
      </c>
      <c r="R32" s="259" t="str">
        <f t="shared" si="25"/>
        <v>Probabilidad</v>
      </c>
      <c r="S32" s="90" t="s">
        <v>103</v>
      </c>
      <c r="T32" s="90" t="s">
        <v>95</v>
      </c>
      <c r="U32" s="91" t="str">
        <f t="shared" ref="U32" si="26">IF(AND(S32="Preventivo",T32="Automático"),"50%",IF(AND(S32="Preventivo",T32="Manual"),"40%",IF(AND(S32="Detectivo",T32="Automático"),"40%",IF(AND(S32="Detectivo",T32="Manual"),"30%",IF(AND(S32="Correctivo",T32="Automático"),"35%",IF(AND(S32="Correctivo",T32="Manual"),"25%",""))))))</f>
        <v>30%</v>
      </c>
      <c r="V32" s="90" t="s">
        <v>96</v>
      </c>
      <c r="W32" s="90" t="s">
        <v>97</v>
      </c>
      <c r="X32" s="90" t="s">
        <v>98</v>
      </c>
      <c r="Y32" s="201">
        <f>IFERROR(IF(AND(R31="Probabilidad",R32="Probabilidad"),(AA31-(+AA31*U32)),IF(R32="Probabilidad",(J31-(+J31*U32)),IF(R32="Impacto",AA31,""))),"")</f>
        <v>0.14000000000000001</v>
      </c>
      <c r="Z32" s="209" t="str">
        <f t="shared" ref="Z32:Z35" si="27">IFERROR(IF(Y32="","",IF(Y32&lt;=0.2,"Muy Baja",IF(Y32&lt;=0.4,"Baja",IF(Y32&lt;=0.6,"Media",IF(Y32&lt;=0.8,"Alta","Muy Alta"))))),"")</f>
        <v>Muy Baja</v>
      </c>
      <c r="AA32" s="63">
        <f t="shared" ref="AA32:AA35" si="28">+Y32</f>
        <v>0.14000000000000001</v>
      </c>
      <c r="AB32" s="209" t="str">
        <f t="shared" ref="AB32:AB35" si="29">IFERROR(IF(AC32="","",IF(AC32&lt;=0.2,"Leve",IF(AC32&lt;=0.4,"Menor",IF(AC32&lt;=0.6,"Moderado",IF(AC32&lt;=0.8,"Mayor","Catastrófico"))))),"")</f>
        <v>Moderado</v>
      </c>
      <c r="AC32" s="63">
        <f>IFERROR(IF(AND(R32="Impacto",R32="Impacto"),(AC31-(+AC31*U32)),IF(R32="Impacto",(AC31-(+AC31*U32)),IF(R32="Probabilidad",AC31,""))),"")</f>
        <v>0.6</v>
      </c>
      <c r="AD32" s="216" t="str">
        <f t="shared" ref="AD32:AD35" si="30">IFERROR(IF(OR(AND(Z32="Muy Baja",AB32="Leve"),AND(Z32="Muy Baja",AB32="Menor"),AND(Z32="Baja",AB32="Leve")),"Bajo",IF(OR(AND(Z32="Muy baja",AB32="Moderado"),AND(Z32="Baja",AB32="Menor"),AND(Z32="Baja",AB32="Moderado"),AND(Z32="Media",AB32="Leve"),AND(Z32="Media",AB32="Menor"),AND(Z32="Media",AB32="Moderado"),AND(Z32="Alta",AB32="Leve"),AND(Z32="Alta",AB32="Menor")),"Moderado",IF(OR(AND(Z32="Muy Baja",AB32="Mayor"),AND(Z32="Baja",AB32="Mayor"),AND(Z32="Media",AB32="Mayor"),AND(Z32="Alta",AB32="Moderado"),AND(Z32="Alta",AB32="Mayor"),AND(Z32="Muy Alta",AB32="Leve"),AND(Z32="Muy Alta",AB32="Menor"),AND(Z32="Muy Alta",AB32="Moderado"),AND(Z32="Muy Alta",AB32="Mayor")),"Alto",IF(OR(AND(Z32="Muy Baja",AB32="Catastrófico"),AND(Z32="Baja",AB32="Catastrófico"),AND(Z32="Media",AB32="Catastrófico"),AND(Z32="Alta",AB32="Catastrófico"),AND(Z32="Muy Alta",AB32="Catastrófico")),"Extremo","")))),"")</f>
        <v>Moderado</v>
      </c>
      <c r="AE32" s="316"/>
      <c r="AF32" s="89" t="s">
        <v>193</v>
      </c>
      <c r="AG32" s="246" t="s">
        <v>194</v>
      </c>
      <c r="AH32" s="273">
        <v>46386</v>
      </c>
    </row>
    <row r="33" spans="1:34" ht="64.5" x14ac:dyDescent="0.3">
      <c r="A33" s="341"/>
      <c r="B33" s="338"/>
      <c r="C33" s="332"/>
      <c r="D33" s="335"/>
      <c r="E33" s="332"/>
      <c r="F33" s="332"/>
      <c r="G33" s="390"/>
      <c r="H33" s="359"/>
      <c r="I33" s="362"/>
      <c r="J33" s="365"/>
      <c r="K33" s="368"/>
      <c r="L33" s="365"/>
      <c r="M33" s="362"/>
      <c r="N33" s="365"/>
      <c r="O33" s="371"/>
      <c r="P33" s="6">
        <v>3</v>
      </c>
      <c r="Q33" s="93" t="s">
        <v>195</v>
      </c>
      <c r="R33" s="259" t="str">
        <f t="shared" si="25"/>
        <v>Probabilidad</v>
      </c>
      <c r="S33" s="90" t="s">
        <v>94</v>
      </c>
      <c r="T33" s="90" t="s">
        <v>154</v>
      </c>
      <c r="U33" s="91" t="str">
        <f>IF(AND(S33="Preventivo",T33="Automático"),"50%",IF(AND(S33="Preventivo",T33="Manual"),"40%",IF(AND(S33="Detectivo",T33="Automático"),"40%",IF(AND(S33="Detectivo",T33="Manual"),"30%",IF(AND(S33="Correctivo",T33="Automático"),"35%",IF(AND(S33="Correctivo",T33="Manual"),"25%",""))))))</f>
        <v>50%</v>
      </c>
      <c r="V33" s="90" t="s">
        <v>96</v>
      </c>
      <c r="W33" s="90" t="s">
        <v>97</v>
      </c>
      <c r="X33" s="90" t="s">
        <v>98</v>
      </c>
      <c r="Y33" s="202">
        <f>IFERROR(IF(AND(R32="Probabilidad",R33="Probabilidad"),(AA32-(+AA32*U33)),IF(AND(R32="Impacto",R33="Probabilidad"),(AA29-(+AA29*U33)),IF(R33="Impacto",AA32,""))),"")</f>
        <v>7.0000000000000007E-2</v>
      </c>
      <c r="Z33" s="209" t="str">
        <f t="shared" si="27"/>
        <v>Muy Baja</v>
      </c>
      <c r="AA33" s="63">
        <f>+Y33</f>
        <v>7.0000000000000007E-2</v>
      </c>
      <c r="AB33" s="209" t="str">
        <f>IFERROR(IF(AC33="","",IF(AC33&lt;=0.2,"Leve",IF(AC33&lt;=0.4,"Menor",IF(AC33&lt;=0.6,"Moderado",IF(AC33&lt;=0.8,"Mayor","Catastrófico"))))),"")</f>
        <v>Moderado</v>
      </c>
      <c r="AC33" s="63">
        <f>IFERROR(IF(R33="Impacto",(AC32-(+AC32*U33)),IF(R33="Probabilidad",AC32,"")),"")</f>
        <v>0.6</v>
      </c>
      <c r="AD33" s="216" t="str">
        <f>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Moderado</v>
      </c>
      <c r="AE33" s="316"/>
      <c r="AF33" s="137" t="s">
        <v>196</v>
      </c>
      <c r="AG33" s="246" t="s">
        <v>197</v>
      </c>
      <c r="AH33" s="273">
        <v>46386</v>
      </c>
    </row>
    <row r="34" spans="1:34" ht="64.5" x14ac:dyDescent="0.3">
      <c r="A34" s="341"/>
      <c r="B34" s="338"/>
      <c r="C34" s="332"/>
      <c r="D34" s="335"/>
      <c r="E34" s="332"/>
      <c r="F34" s="332"/>
      <c r="G34" s="390"/>
      <c r="H34" s="359"/>
      <c r="I34" s="362"/>
      <c r="J34" s="365"/>
      <c r="K34" s="368"/>
      <c r="L34" s="365"/>
      <c r="M34" s="362"/>
      <c r="N34" s="365"/>
      <c r="O34" s="371"/>
      <c r="P34" s="6">
        <v>4</v>
      </c>
      <c r="Q34" s="92" t="s">
        <v>198</v>
      </c>
      <c r="R34" s="259" t="str">
        <f t="shared" si="25"/>
        <v>Probabilidad</v>
      </c>
      <c r="S34" s="90" t="s">
        <v>94</v>
      </c>
      <c r="T34" s="90" t="s">
        <v>95</v>
      </c>
      <c r="U34" s="91" t="str">
        <f>IF(AND(S34="Preventivo",T34="Automático"),"50%",IF(AND(S34="Preventivo",T34="Manual"),"40%",IF(AND(S34="Detectivo",T34="Automático"),"40%",IF(AND(S34="Detectivo",T34="Manual"),"30%",IF(AND(S34="Correctivo",T34="Automático"),"35%",IF(AND(S34="Correctivo",T34="Manual"),"25%",""))))))</f>
        <v>40%</v>
      </c>
      <c r="V34" s="90" t="s">
        <v>96</v>
      </c>
      <c r="W34" s="90" t="s">
        <v>97</v>
      </c>
      <c r="X34" s="90" t="s">
        <v>98</v>
      </c>
      <c r="Y34" s="202">
        <f>IFERROR(IF(AND(R33="Probabilidad",R34="Probabilidad"),(AA33-(+AA33*U34)),IF(AND(R33="Impacto",R34="Probabilidad"),(AA30-(+AA30*U34)),IF(R34="Impacto",AA33,""))),"")</f>
        <v>4.2000000000000003E-2</v>
      </c>
      <c r="Z34" s="209" t="str">
        <f>IFERROR(IF(Y34="","",IF(Y34&lt;=0.2,"Muy Baja",IF(Y34&lt;=0.4,"Baja",IF(Y34&lt;=0.6,"Media",IF(Y34&lt;=0.8,"Alta","Muy Alta"))))),"")</f>
        <v>Muy Baja</v>
      </c>
      <c r="AA34" s="63">
        <f t="shared" ref="AA34" si="31">+Y34</f>
        <v>4.2000000000000003E-2</v>
      </c>
      <c r="AB34" s="209" t="str">
        <f t="shared" ref="AB34" si="32">IFERROR(IF(AC34="","",IF(AC34&lt;=0.2,"Leve",IF(AC34&lt;=0.4,"Menor",IF(AC34&lt;=0.6,"Moderado",IF(AC34&lt;=0.8,"Mayor","Catastrófico"))))),"")</f>
        <v>Moderado</v>
      </c>
      <c r="AC34" s="63">
        <f>IFERROR(IF(AND(R34="Impacto",R34="Impacto"),(AC33-(+AC33*U34)),IF(R34="Impacto",(AC33-(+AC33*U34)),IF(R34="Probabilidad",AC33,""))),"")</f>
        <v>0.6</v>
      </c>
      <c r="AD34" s="216" t="str">
        <f t="shared" ref="AD34" si="33">IFERROR(IF(OR(AND(Z34="Muy Baja",AB34="Leve"),AND(Z34="Muy Baja",AB34="Menor"),AND(Z34="Baja",AB34="Leve")),"Bajo",IF(OR(AND(Z34="Muy baja",AB34="Moderado"),AND(Z34="Baja",AB34="Menor"),AND(Z34="Baja",AB34="Moderado"),AND(Z34="Media",AB34="Leve"),AND(Z34="Media",AB34="Menor"),AND(Z34="Media",AB34="Moderado"),AND(Z34="Alta",AB34="Leve"),AND(Z34="Alta",AB34="Menor")),"Moderado",IF(OR(AND(Z34="Muy Baja",AB34="Mayor"),AND(Z34="Baja",AB34="Mayor"),AND(Z34="Media",AB34="Mayor"),AND(Z34="Alta",AB34="Moderado"),AND(Z34="Alta",AB34="Mayor"),AND(Z34="Muy Alta",AB34="Leve"),AND(Z34="Muy Alta",AB34="Menor"),AND(Z34="Muy Alta",AB34="Moderado"),AND(Z34="Muy Alta",AB34="Mayor")),"Alto",IF(OR(AND(Z34="Muy Baja",AB34="Catastrófico"),AND(Z34="Baja",AB34="Catastrófico"),AND(Z34="Media",AB34="Catastrófico"),AND(Z34="Alta",AB34="Catastrófico"),AND(Z34="Muy Alta",AB34="Catastrófico")),"Extremo","")))),"")</f>
        <v>Moderado</v>
      </c>
      <c r="AE34" s="316"/>
      <c r="AF34" s="89" t="s">
        <v>199</v>
      </c>
      <c r="AG34" s="246" t="s">
        <v>178</v>
      </c>
      <c r="AH34" s="273">
        <v>46386</v>
      </c>
    </row>
    <row r="35" spans="1:34" ht="64.5" x14ac:dyDescent="0.3">
      <c r="A35" s="342"/>
      <c r="B35" s="339"/>
      <c r="C35" s="333"/>
      <c r="D35" s="336"/>
      <c r="E35" s="333"/>
      <c r="F35" s="333"/>
      <c r="G35" s="394"/>
      <c r="H35" s="360"/>
      <c r="I35" s="363"/>
      <c r="J35" s="366"/>
      <c r="K35" s="369"/>
      <c r="L35" s="366">
        <f>IF(NOT(ISERROR(MATCH(K35,_xlfn.ANCHORARRAY(F68),0))),J70&amp;"Por favor no seleccionar los criterios de impacto",K35)</f>
        <v>0</v>
      </c>
      <c r="M35" s="363"/>
      <c r="N35" s="366"/>
      <c r="O35" s="372"/>
      <c r="P35" s="138">
        <v>5</v>
      </c>
      <c r="Q35" s="144" t="s">
        <v>200</v>
      </c>
      <c r="R35" s="260" t="str">
        <f t="shared" si="25"/>
        <v>Probabilidad</v>
      </c>
      <c r="S35" s="151" t="s">
        <v>94</v>
      </c>
      <c r="T35" s="151" t="s">
        <v>95</v>
      </c>
      <c r="U35" s="152" t="str">
        <f t="shared" ref="U35" si="34">IF(AND(S35="Preventivo",T35="Automático"),"50%",IF(AND(S35="Preventivo",T35="Manual"),"40%",IF(AND(S35="Detectivo",T35="Automático"),"40%",IF(AND(S35="Detectivo",T35="Manual"),"30%",IF(AND(S35="Correctivo",T35="Automático"),"35%",IF(AND(S35="Correctivo",T35="Manual"),"25%",""))))))</f>
        <v>40%</v>
      </c>
      <c r="V35" s="151" t="s">
        <v>96</v>
      </c>
      <c r="W35" s="151" t="s">
        <v>97</v>
      </c>
      <c r="X35" s="151" t="s">
        <v>98</v>
      </c>
      <c r="Y35" s="202">
        <f>IFERROR(IF(AND(R34="Probabilidad",R35="Probabilidad"),(AA34-(+AA34*U35)),IF(AND(R34="Impacto",R35="Probabilidad"),(AA31-(+AA31*U35)),IF(R35="Impacto",AA34,""))),"")</f>
        <v>2.52E-2</v>
      </c>
      <c r="Z35" s="210" t="str">
        <f t="shared" si="27"/>
        <v>Muy Baja</v>
      </c>
      <c r="AA35" s="139">
        <f t="shared" si="28"/>
        <v>2.52E-2</v>
      </c>
      <c r="AB35" s="210" t="str">
        <f t="shared" si="29"/>
        <v>Moderado</v>
      </c>
      <c r="AC35" s="139">
        <f>IFERROR(IF(AND(R35="Impacto",R35="Impacto"),(AC34-(+AC34*U35)),IF(R35="Impacto",(AC34-(+AC34*U35)),IF(R35="Probabilidad",AC34,""))),"")</f>
        <v>0.6</v>
      </c>
      <c r="AD35" s="217" t="str">
        <f t="shared" si="30"/>
        <v>Moderado</v>
      </c>
      <c r="AE35" s="317"/>
      <c r="AF35" s="145" t="s">
        <v>185</v>
      </c>
      <c r="AG35" s="247" t="s">
        <v>197</v>
      </c>
      <c r="AH35" s="273">
        <v>46386</v>
      </c>
    </row>
    <row r="36" spans="1:34" ht="64.5" x14ac:dyDescent="0.3">
      <c r="A36" s="340">
        <v>10</v>
      </c>
      <c r="B36" s="337" t="s">
        <v>201</v>
      </c>
      <c r="C36" s="331" t="s">
        <v>87</v>
      </c>
      <c r="D36" s="334" t="s">
        <v>202</v>
      </c>
      <c r="E36" s="331" t="s">
        <v>203</v>
      </c>
      <c r="F36" s="355" t="s">
        <v>204</v>
      </c>
      <c r="G36" s="331" t="s">
        <v>91</v>
      </c>
      <c r="H36" s="358">
        <v>44</v>
      </c>
      <c r="I36" s="361" t="str">
        <f>IF(H36&lt;=0,"",IF(H36&lt;=2,"Muy Baja",IF(H36&lt;=24,"Baja",IF(H36&lt;=500,"Media",IF(H36&lt;=5000,"Alta","Muy Alta")))))</f>
        <v>Media</v>
      </c>
      <c r="J36" s="364">
        <f>IF(I36="","",IF(I36="Muy Baja",0.2,IF(I36="Baja",0.4,IF(I36="Media",0.6,IF(I36="Alta",0.8,IF(I36="Muy Alta",1,))))))</f>
        <v>0.6</v>
      </c>
      <c r="K36" s="367" t="s">
        <v>92</v>
      </c>
      <c r="L36" s="156" t="str">
        <f>IF(NOT(ISERROR(MATCH(K36,'Tabla Impacto'!$B$221:$B$223,0))),'Tabla Impacto'!$F$223&amp;"Por favor no seleccionar los criterios de impacto(Afectación Económica o presupuestal y Pérdida Reputacional)",K36)</f>
        <v xml:space="preserve">     Entre 10 y 50 SMLMV </v>
      </c>
      <c r="M36" s="361" t="str">
        <f>IF(OR(L36='Tabla Impacto'!$C$11,L36='Tabla Impacto'!$D$11),"Leve",IF(OR(L36='Tabla Impacto'!$C$12,L36='Tabla Impacto'!$D$12),"Menor",IF(OR(L36='Tabla Impacto'!$C$13,L36='Tabla Impacto'!$D$13),"Moderado",IF(OR(L36='Tabla Impacto'!$C$14,L36='Tabla Impacto'!$D$14),"Mayor",IF(OR(L36='Tabla Impacto'!$C$15,L36='Tabla Impacto'!$D$15),"Catastrófico","")))))</f>
        <v>Menor</v>
      </c>
      <c r="N36" s="364">
        <f>IF(M36="","",IF(M36="Leve",0.2,IF(M36="Menor",0.4,IF(M36="Moderado",0.6,IF(M36="Mayor",0.8,IF(M36="Catastrófico",1,))))))</f>
        <v>0.4</v>
      </c>
      <c r="O36" s="370" t="str">
        <f>IF(OR(AND(I36="Muy Baja",M36="Leve"),AND(I36="Muy Baja",M36="Menor"),AND(I36="Baja",M36="Leve")),"Bajo",IF(OR(AND(I36="Muy baja",M36="Moderado"),AND(I36="Baja",M36="Menor"),AND(I36="Baja",M36="Moderado"),AND(I36="Media",M36="Leve"),AND(I36="Media",M36="Menor"),AND(I36="Media",M36="Moderado"),AND(I36="Alta",M36="Leve"),AND(I36="Alta",M36="Menor")),"Moderado",IF(OR(AND(I36="Muy Baja",M36="Mayor"),AND(I36="Baja",M36="Mayor"),AND(I36="Media",M36="Mayor"),AND(I36="Alta",M36="Moderado"),AND(I36="Alta",M36="Mayor"),AND(I36="Muy Alta",M36="Leve"),AND(I36="Muy Alta",M36="Menor"),AND(I36="Muy Alta",M36="Moderado"),AND(I36="Muy Alta",M36="Mayor")),"Alto",IF(OR(AND(I36="Muy Baja",M36="Catastrófico"),AND(I36="Baja",M36="Catastrófico"),AND(I36="Media",M36="Catastrófico"),AND(I36="Alta",M36="Catastrófico"),AND(I36="Muy Alta",M36="Catastrófico")),"Extremo",""))))</f>
        <v>Moderado</v>
      </c>
      <c r="P36" s="140">
        <v>1</v>
      </c>
      <c r="Q36" s="147" t="s">
        <v>205</v>
      </c>
      <c r="R36" s="261" t="str">
        <f t="shared" ref="R36:R47" si="35">IF(OR(S36="Preventivo",S36="Detectivo"),"Probabilidad",IF(S36="Correctivo","Impacto",""))</f>
        <v>Probabilidad</v>
      </c>
      <c r="S36" s="148" t="s">
        <v>94</v>
      </c>
      <c r="T36" s="148" t="s">
        <v>95</v>
      </c>
      <c r="U36" s="149" t="str">
        <f>IF(AND(S36="Preventivo",T36="Automático"),"50%",IF(AND(S36="Preventivo",T36="Manual"),"40%",IF(AND(S36="Detectivo",T36="Automático"),"40%",IF(AND(S36="Detectivo",T36="Manual"),"30%",IF(AND(S36="Correctivo",T36="Automático"),"35%",IF(AND(S36="Correctivo",T36="Manual"),"25%",""))))))</f>
        <v>40%</v>
      </c>
      <c r="V36" s="148" t="s">
        <v>96</v>
      </c>
      <c r="W36" s="148" t="s">
        <v>97</v>
      </c>
      <c r="X36" s="148" t="s">
        <v>98</v>
      </c>
      <c r="Y36" s="200">
        <f>IFERROR(IF(R36="Probabilidad",(J36-(+J36*U36)),IF(R36="Impacto",J36,"")),"")</f>
        <v>0.36</v>
      </c>
      <c r="Z36" s="211" t="str">
        <f>IFERROR(IF(Y36="","",IF(Y36&lt;=0.2,"Muy Baja",IF(Y36&lt;=0.4,"Baja",IF(Y36&lt;=0.6,"Media",IF(Y36&lt;=0.8,"Alta","Muy Alta"))))),"")</f>
        <v>Baja</v>
      </c>
      <c r="AA36" s="142">
        <f>+Y36</f>
        <v>0.36</v>
      </c>
      <c r="AB36" s="211" t="str">
        <f>IFERROR(IF(AC36="","",IF(AC36&lt;=0.2,"Leve",IF(AC36&lt;=0.4,"Menor",IF(AC36&lt;=0.6,"Moderado",IF(AC36&lt;=0.8,"Mayor","Catastrófico"))))),"")</f>
        <v>Menor</v>
      </c>
      <c r="AC36" s="142">
        <f>IFERROR(IF(R36="Impacto",(N36-(+N36*U36)),IF(R36="Probabilidad",N36,"")),"")</f>
        <v>0.4</v>
      </c>
      <c r="AD36" s="218" t="str">
        <f>IFERROR(IF(OR(AND(Z36="Muy Baja",AB36="Leve"),AND(Z36="Muy Baja",AB36="Menor"),AND(Z36="Baja",AB36="Leve")),"Bajo",IF(OR(AND(Z36="Muy baja",AB36="Moderado"),AND(Z36="Baja",AB36="Menor"),AND(Z36="Baja",AB36="Moderado"),AND(Z36="Media",AB36="Leve"),AND(Z36="Media",AB36="Menor"),AND(Z36="Media",AB36="Moderado"),AND(Z36="Alta",AB36="Leve"),AND(Z36="Alta",AB36="Menor")),"Moderado",IF(OR(AND(Z36="Muy Baja",AB36="Mayor"),AND(Z36="Baja",AB36="Mayor"),AND(Z36="Media",AB36="Mayor"),AND(Z36="Alta",AB36="Moderado"),AND(Z36="Alta",AB36="Mayor"),AND(Z36="Muy Alta",AB36="Leve"),AND(Z36="Muy Alta",AB36="Menor"),AND(Z36="Muy Alta",AB36="Moderado"),AND(Z36="Muy Alta",AB36="Mayor")),"Alto",IF(OR(AND(Z36="Muy Baja",AB36="Catastrófico"),AND(Z36="Baja",AB36="Catastrófico"),AND(Z36="Media",AB36="Catastrófico"),AND(Z36="Alta",AB36="Catastrófico"),AND(Z36="Muy Alta",AB36="Catastrófico")),"Extremo","")))),"")</f>
        <v>Moderado</v>
      </c>
      <c r="AE36" s="315" t="s">
        <v>150</v>
      </c>
      <c r="AF36" s="274" t="s">
        <v>206</v>
      </c>
      <c r="AG36" s="275" t="s">
        <v>207</v>
      </c>
      <c r="AH36" s="276">
        <v>46386</v>
      </c>
    </row>
    <row r="37" spans="1:34" ht="64.5" x14ac:dyDescent="0.3">
      <c r="A37" s="341"/>
      <c r="B37" s="338"/>
      <c r="C37" s="332"/>
      <c r="D37" s="335"/>
      <c r="E37" s="332"/>
      <c r="F37" s="356"/>
      <c r="G37" s="332"/>
      <c r="H37" s="359"/>
      <c r="I37" s="362"/>
      <c r="J37" s="365"/>
      <c r="K37" s="368"/>
      <c r="L37" s="157">
        <f>IF(NOT(ISERROR(MATCH(K37,_xlfn.ANCHORARRAY(F70),0))),J72&amp;"Por favor no seleccionar los criterios de impacto",K37)</f>
        <v>0</v>
      </c>
      <c r="M37" s="362"/>
      <c r="N37" s="365"/>
      <c r="O37" s="371"/>
      <c r="P37" s="6">
        <v>2</v>
      </c>
      <c r="Q37" s="88" t="s">
        <v>208</v>
      </c>
      <c r="R37" s="259" t="str">
        <f t="shared" si="35"/>
        <v>Probabilidad</v>
      </c>
      <c r="S37" s="90" t="s">
        <v>94</v>
      </c>
      <c r="T37" s="90" t="s">
        <v>95</v>
      </c>
      <c r="U37" s="91" t="str">
        <f t="shared" ref="U37:U38" si="36">IF(AND(S37="Preventivo",T37="Automático"),"50%",IF(AND(S37="Preventivo",T37="Manual"),"40%",IF(AND(S37="Detectivo",T37="Automático"),"40%",IF(AND(S37="Detectivo",T37="Manual"),"30%",IF(AND(S37="Correctivo",T37="Automático"),"35%",IF(AND(S37="Correctivo",T37="Manual"),"25%",""))))))</f>
        <v>40%</v>
      </c>
      <c r="V37" s="90" t="s">
        <v>96</v>
      </c>
      <c r="W37" s="90" t="s">
        <v>97</v>
      </c>
      <c r="X37" s="90" t="s">
        <v>98</v>
      </c>
      <c r="Y37" s="201">
        <f>IFERROR(IF(AND(R36="Probabilidad",R37="Probabilidad"),(AA36-(+AA36*U37)),IF(R37="Probabilidad",(J36-(+J36*U37)),IF(R37="Impacto",AA36,""))),"")</f>
        <v>0.216</v>
      </c>
      <c r="Z37" s="209" t="str">
        <f t="shared" ref="Z37:Z38" si="37">IFERROR(IF(Y37="","",IF(Y37&lt;=0.2,"Muy Baja",IF(Y37&lt;=0.4,"Baja",IF(Y37&lt;=0.6,"Media",IF(Y37&lt;=0.8,"Alta","Muy Alta"))))),"")</f>
        <v>Baja</v>
      </c>
      <c r="AA37" s="63">
        <f t="shared" ref="AA37:AA38" si="38">+Y37</f>
        <v>0.216</v>
      </c>
      <c r="AB37" s="209" t="str">
        <f t="shared" ref="AB37:AB38" si="39">IFERROR(IF(AC37="","",IF(AC37&lt;=0.2,"Leve",IF(AC37&lt;=0.4,"Menor",IF(AC37&lt;=0.6,"Moderado",IF(AC37&lt;=0.8,"Mayor","Catastrófico"))))),"")</f>
        <v>Menor</v>
      </c>
      <c r="AC37" s="63">
        <f>IFERROR(IF(AND(R37="Impacto",R37="Impacto"),(AC36-(+AC36*U37)),IF(R37="Impacto",(AC36-(+AC36*U37)),IF(R37="Probabilidad",AC36,""))),"")</f>
        <v>0.4</v>
      </c>
      <c r="AD37" s="216" t="str">
        <f t="shared" ref="AD37:AD38" si="40">IFERROR(IF(OR(AND(Z37="Muy Baja",AB37="Leve"),AND(Z37="Muy Baja",AB37="Menor"),AND(Z37="Baja",AB37="Leve")),"Bajo",IF(OR(AND(Z37="Muy baja",AB37="Moderado"),AND(Z37="Baja",AB37="Menor"),AND(Z37="Baja",AB37="Moderado"),AND(Z37="Media",AB37="Leve"),AND(Z37="Media",AB37="Menor"),AND(Z37="Media",AB37="Moderado"),AND(Z37="Alta",AB37="Leve"),AND(Z37="Alta",AB37="Menor")),"Moderado",IF(OR(AND(Z37="Muy Baja",AB37="Mayor"),AND(Z37="Baja",AB37="Mayor"),AND(Z37="Media",AB37="Mayor"),AND(Z37="Alta",AB37="Moderado"),AND(Z37="Alta",AB37="Mayor"),AND(Z37="Muy Alta",AB37="Leve"),AND(Z37="Muy Alta",AB37="Menor"),AND(Z37="Muy Alta",AB37="Moderado"),AND(Z37="Muy Alta",AB37="Mayor")),"Alto",IF(OR(AND(Z37="Muy Baja",AB37="Catastrófico"),AND(Z37="Baja",AB37="Catastrófico"),AND(Z37="Media",AB37="Catastrófico"),AND(Z37="Alta",AB37="Catastrófico"),AND(Z37="Muy Alta",AB37="Catastrófico")),"Extremo","")))),"")</f>
        <v>Moderado</v>
      </c>
      <c r="AE37" s="316"/>
      <c r="AF37" s="277" t="s">
        <v>209</v>
      </c>
      <c r="AG37" s="278" t="s">
        <v>210</v>
      </c>
      <c r="AH37" s="279">
        <v>46386</v>
      </c>
    </row>
    <row r="38" spans="1:34" ht="89.25" customHeight="1" x14ac:dyDescent="0.3">
      <c r="A38" s="342"/>
      <c r="B38" s="339"/>
      <c r="C38" s="333"/>
      <c r="D38" s="336"/>
      <c r="E38" s="333"/>
      <c r="F38" s="357"/>
      <c r="G38" s="333"/>
      <c r="H38" s="360"/>
      <c r="I38" s="363"/>
      <c r="J38" s="366"/>
      <c r="K38" s="369"/>
      <c r="L38" s="158">
        <f>IF(NOT(ISERROR(MATCH(K38,_xlfn.ANCHORARRAY(F71),0))),J73&amp;"Por favor no seleccionar los criterios de impacto",K38)</f>
        <v>0</v>
      </c>
      <c r="M38" s="363"/>
      <c r="N38" s="366"/>
      <c r="O38" s="372"/>
      <c r="P38" s="138">
        <v>3</v>
      </c>
      <c r="Q38" s="150" t="s">
        <v>211</v>
      </c>
      <c r="R38" s="260" t="str">
        <f t="shared" si="35"/>
        <v>Probabilidad</v>
      </c>
      <c r="S38" s="151" t="s">
        <v>103</v>
      </c>
      <c r="T38" s="151" t="s">
        <v>95</v>
      </c>
      <c r="U38" s="152" t="str">
        <f t="shared" si="36"/>
        <v>30%</v>
      </c>
      <c r="V38" s="151" t="s">
        <v>96</v>
      </c>
      <c r="W38" s="151" t="s">
        <v>97</v>
      </c>
      <c r="X38" s="151" t="s">
        <v>98</v>
      </c>
      <c r="Y38" s="202">
        <f>IFERROR(IF(AND(R37="Probabilidad",R38="Probabilidad"),(AA37-(+AA37*U38)),IF(AND(R37="Impacto",R38="Probabilidad"),(AA34-(+AA34*U38)),IF(R38="Impacto",AA37,""))),"")</f>
        <v>0.1512</v>
      </c>
      <c r="Z38" s="210" t="str">
        <f t="shared" si="37"/>
        <v>Muy Baja</v>
      </c>
      <c r="AA38" s="139">
        <f t="shared" si="38"/>
        <v>0.1512</v>
      </c>
      <c r="AB38" s="210" t="str">
        <f t="shared" si="39"/>
        <v>Menor</v>
      </c>
      <c r="AC38" s="139">
        <f>IFERROR(IF(AND(R38="Impacto",R38="Impacto"),(AC37-(+AC37*U38)),IF(AND(R38="Probabilidad",R38="Impacto"),(AC37-(+AC37*U38)),IF(R38="Probabilidad",AC37,""))),"")</f>
        <v>0.4</v>
      </c>
      <c r="AD38" s="217" t="str">
        <f t="shared" si="40"/>
        <v>Bajo</v>
      </c>
      <c r="AE38" s="317"/>
      <c r="AF38" s="280" t="s">
        <v>212</v>
      </c>
      <c r="AG38" s="281" t="s">
        <v>213</v>
      </c>
      <c r="AH38" s="282">
        <v>46386</v>
      </c>
    </row>
    <row r="39" spans="1:34" ht="21" customHeight="1" x14ac:dyDescent="0.3">
      <c r="A39" s="413"/>
      <c r="B39" s="413"/>
      <c r="C39" s="390"/>
      <c r="D39" s="385"/>
      <c r="E39" s="390"/>
      <c r="F39" s="415"/>
      <c r="G39" s="390"/>
      <c r="H39" s="359"/>
      <c r="I39" s="362" t="str">
        <f>IF(H39&lt;=0,"",IF(H39&lt;=2,"Muy Baja",IF(H39&lt;=24,"Baja",IF(H39&lt;=500,"Media",IF(H39&lt;=5000,"Alta","Muy Alta")))))</f>
        <v/>
      </c>
      <c r="J39" s="365" t="str">
        <f>IF(I39="","",IF(I39="Muy Baja",0.2,IF(I39="Baja",0.4,IF(I39="Media",0.6,IF(I39="Alta",0.8,IF(I39="Muy Alta",1,))))))</f>
        <v/>
      </c>
      <c r="K39" s="368"/>
      <c r="L39" s="365">
        <f>IF(NOT(ISERROR(MATCH(K39,'Tabla Impacto'!$B$221:$B$223,0))),'Tabla Impacto'!$F$223&amp;"Por favor no seleccionar los criterios de impacto(Afectación Económica o presupuestal y Pérdida Reputacional)",K39)</f>
        <v>0</v>
      </c>
      <c r="M39" s="362" t="str">
        <f>IF(OR(L39='Tabla Impacto'!$C$11,L39='Tabla Impacto'!$D$11),"Leve",IF(OR(L39='Tabla Impacto'!$C$12,L39='Tabla Impacto'!$D$12),"Menor",IF(OR(L39='Tabla Impacto'!$C$13,L39='Tabla Impacto'!$D$13),"Moderado",IF(OR(L39='Tabla Impacto'!$C$14,L39='Tabla Impacto'!$D$14),"Mayor",IF(OR(L39='Tabla Impacto'!$C$15,L39='Tabla Impacto'!$D$15),"Catastrófico","")))))</f>
        <v/>
      </c>
      <c r="N39" s="365" t="str">
        <f>IF(M39="","",IF(M39="Leve",0.2,IF(M39="Menor",0.4,IF(M39="Moderado",0.6,IF(M39="Mayor",0.8,IF(M39="Catastrófico",1,))))))</f>
        <v/>
      </c>
      <c r="O39" s="371" t="str">
        <f>IF(OR(AND(I39="Muy Baja",M39="Leve"),AND(I39="Muy Baja",M39="Menor"),AND(I39="Baja",M39="Leve")),"Bajo",IF(OR(AND(I39="Muy baja",M39="Moderado"),AND(I39="Baja",M39="Menor"),AND(I39="Baja",M39="Moderado"),AND(I39="Media",M39="Leve"),AND(I39="Media",M39="Menor"),AND(I39="Media",M39="Moderado"),AND(I39="Alta",M39="Leve"),AND(I39="Alta",M39="Menor")),"Moderado",IF(OR(AND(I39="Muy Baja",M39="Mayor"),AND(I39="Baja",M39="Mayor"),AND(I39="Media",M39="Mayor"),AND(I39="Alta",M39="Moderado"),AND(I39="Alta",M39="Mayor"),AND(I39="Muy Alta",M39="Leve"),AND(I39="Muy Alta",M39="Menor"),AND(I39="Muy Alta",M39="Moderado"),AND(I39="Muy Alta",M39="Mayor")),"Alto",IF(OR(AND(I39="Muy Baja",M39="Catastrófico"),AND(I39="Baja",M39="Catastrófico"),AND(I39="Media",M39="Catastrófico"),AND(I39="Alta",M39="Catastrófico"),AND(I39="Muy Alta",M39="Catastrófico")),"Extremo",""))))</f>
        <v/>
      </c>
      <c r="P39" s="96"/>
      <c r="Q39" s="146"/>
      <c r="R39" s="262" t="str">
        <f t="shared" si="35"/>
        <v/>
      </c>
      <c r="S39" s="263"/>
      <c r="T39" s="263"/>
      <c r="U39" s="264" t="str">
        <f>IF(AND(S39="Preventivo",T39="Automático"),"50%",IF(AND(S39="Preventivo",T39="Manual"),"40%",IF(AND(S39="Detectivo",T39="Automático"),"40%",IF(AND(S39="Detectivo",T39="Manual"),"30%",IF(AND(S39="Correctivo",T39="Automático"),"35%",IF(AND(S39="Correctivo",T39="Manual"),"25%",""))))))</f>
        <v/>
      </c>
      <c r="V39" s="263"/>
      <c r="W39" s="263"/>
      <c r="X39" s="263"/>
      <c r="Y39" s="204" t="str">
        <f>IFERROR(IF(R39="Probabilidad",(J39-(+J39*U39)),IF(R39="Impacto",J39,"")),"")</f>
        <v/>
      </c>
      <c r="Z39" s="212" t="str">
        <f>IFERROR(IF(Y39="","",IF(Y39&lt;=0.2,"Muy Baja",IF(Y39&lt;=0.4,"Baja",IF(Y39&lt;=0.6,"Media",IF(Y39&lt;=0.8,"Alta","Muy Alta"))))),"")</f>
        <v/>
      </c>
      <c r="AA39" s="95" t="str">
        <f>+Y39</f>
        <v/>
      </c>
      <c r="AB39" s="212" t="str">
        <f>IFERROR(IF(AC39="","",IF(AC39&lt;=0.2,"Leve",IF(AC39&lt;=0.4,"Menor",IF(AC39&lt;=0.6,"Moderado",IF(AC39&lt;=0.8,"Mayor","Catastrófico"))))),"")</f>
        <v/>
      </c>
      <c r="AC39" s="95" t="str">
        <f>IFERROR(IF(R39="Impacto",(N39-(+N39*U39)),IF(R39="Probabilidad",N39,"")),"")</f>
        <v/>
      </c>
      <c r="AD39" s="155" t="str">
        <f>IFERROR(IF(OR(AND(Z39="Muy Baja",AB39="Leve"),AND(Z39="Muy Baja",AB39="Menor"),AND(Z39="Baja",AB39="Leve")),"Bajo",IF(OR(AND(Z39="Muy baja",AB39="Moderado"),AND(Z39="Baja",AB39="Menor"),AND(Z39="Baja",AB39="Moderado"),AND(Z39="Media",AB39="Leve"),AND(Z39="Media",AB39="Menor"),AND(Z39="Media",AB39="Moderado"),AND(Z39="Alta",AB39="Leve"),AND(Z39="Alta",AB39="Menor")),"Moderado",IF(OR(AND(Z39="Muy Baja",AB39="Mayor"),AND(Z39="Baja",AB39="Mayor"),AND(Z39="Media",AB39="Mayor"),AND(Z39="Alta",AB39="Moderado"),AND(Z39="Alta",AB39="Mayor"),AND(Z39="Muy Alta",AB39="Leve"),AND(Z39="Muy Alta",AB39="Menor"),AND(Z39="Muy Alta",AB39="Moderado"),AND(Z39="Muy Alta",AB39="Mayor")),"Alto",IF(OR(AND(Z39="Muy Baja",AB39="Catastrófico"),AND(Z39="Baja",AB39="Catastrófico"),AND(Z39="Media",AB39="Catastrófico"),AND(Z39="Alta",AB39="Catastrófico"),AND(Z39="Muy Alta",AB39="Catastrófico")),"Extremo","")))),"")</f>
        <v/>
      </c>
      <c r="AE39" s="94"/>
      <c r="AF39" s="98"/>
      <c r="AG39" s="249"/>
      <c r="AH39" s="98"/>
    </row>
    <row r="40" spans="1:34" ht="21" customHeight="1" x14ac:dyDescent="0.3">
      <c r="A40" s="413"/>
      <c r="B40" s="413"/>
      <c r="C40" s="390"/>
      <c r="D40" s="385"/>
      <c r="E40" s="390"/>
      <c r="F40" s="415"/>
      <c r="G40" s="390"/>
      <c r="H40" s="359"/>
      <c r="I40" s="362"/>
      <c r="J40" s="365"/>
      <c r="K40" s="368"/>
      <c r="L40" s="365">
        <f>IF(NOT(ISERROR(MATCH(K40,_xlfn.ANCHORARRAY(F73),0))),J75&amp;"Por favor no seleccionar los criterios de impacto",K40)</f>
        <v>0</v>
      </c>
      <c r="M40" s="362"/>
      <c r="N40" s="365"/>
      <c r="O40" s="371"/>
      <c r="P40" s="6"/>
      <c r="Q40" s="62"/>
      <c r="R40" s="259" t="str">
        <f t="shared" si="35"/>
        <v/>
      </c>
      <c r="S40" s="90"/>
      <c r="T40" s="90"/>
      <c r="U40" s="91" t="str">
        <f t="shared" ref="U40:U41" si="41">IF(AND(S40="Preventivo",T40="Automático"),"50%",IF(AND(S40="Preventivo",T40="Manual"),"40%",IF(AND(S40="Detectivo",T40="Automático"),"40%",IF(AND(S40="Detectivo",T40="Manual"),"30%",IF(AND(S40="Correctivo",T40="Automático"),"35%",IF(AND(S40="Correctivo",T40="Manual"),"25%",""))))))</f>
        <v/>
      </c>
      <c r="V40" s="90"/>
      <c r="W40" s="90"/>
      <c r="X40" s="90"/>
      <c r="Y40" s="201" t="str">
        <f>IFERROR(IF(AND(R39="Probabilidad",R40="Probabilidad"),(AA39-(+AA39*U40)),IF(R40="Probabilidad",(J39-(+J39*U40)),IF(R40="Impacto",AA39,""))),"")</f>
        <v/>
      </c>
      <c r="Z40" s="209" t="str">
        <f t="shared" ref="Z40:Z41" si="42">IFERROR(IF(Y40="","",IF(Y40&lt;=0.2,"Muy Baja",IF(Y40&lt;=0.4,"Baja",IF(Y40&lt;=0.6,"Media",IF(Y40&lt;=0.8,"Alta","Muy Alta"))))),"")</f>
        <v/>
      </c>
      <c r="AA40" s="63" t="str">
        <f t="shared" ref="AA40:AA41" si="43">+Y40</f>
        <v/>
      </c>
      <c r="AB40" s="209" t="str">
        <f t="shared" ref="AB40:AB41" si="44">IFERROR(IF(AC40="","",IF(AC40&lt;=0.2,"Leve",IF(AC40&lt;=0.4,"Menor",IF(AC40&lt;=0.6,"Moderado",IF(AC40&lt;=0.8,"Mayor","Catastrófico"))))),"")</f>
        <v/>
      </c>
      <c r="AC40" s="63" t="str">
        <f>IFERROR(IF(AND(R39="Impacto",R40="Impacto"),(AC39-(+AC39*U40)),IF(R40="Impacto",(N39-(+N39*U40)),IF(R40="Probabilidad",AC39,""))),"")</f>
        <v/>
      </c>
      <c r="AD40" s="216" t="str">
        <f t="shared" ref="AD40:AD41" si="45">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64"/>
      <c r="AF40" s="65"/>
      <c r="AG40" s="250"/>
      <c r="AH40" s="65"/>
    </row>
    <row r="41" spans="1:34" ht="21" customHeight="1" x14ac:dyDescent="0.3">
      <c r="A41" s="413"/>
      <c r="B41" s="413"/>
      <c r="C41" s="390"/>
      <c r="D41" s="385"/>
      <c r="E41" s="390"/>
      <c r="F41" s="415"/>
      <c r="G41" s="390"/>
      <c r="H41" s="359"/>
      <c r="I41" s="362"/>
      <c r="J41" s="365"/>
      <c r="K41" s="368"/>
      <c r="L41" s="365">
        <f>IF(NOT(ISERROR(MATCH(K41,_xlfn.ANCHORARRAY(F74),0))),J76&amp;"Por favor no seleccionar los criterios de impacto",K41)</f>
        <v>0</v>
      </c>
      <c r="M41" s="362"/>
      <c r="N41" s="365"/>
      <c r="O41" s="371"/>
      <c r="P41" s="6"/>
      <c r="Q41" s="66"/>
      <c r="R41" s="259" t="str">
        <f t="shared" si="35"/>
        <v/>
      </c>
      <c r="S41" s="90"/>
      <c r="T41" s="90"/>
      <c r="U41" s="91" t="str">
        <f t="shared" si="41"/>
        <v/>
      </c>
      <c r="V41" s="90"/>
      <c r="W41" s="90"/>
      <c r="X41" s="90"/>
      <c r="Y41" s="201" t="str">
        <f>IFERROR(IF(AND(R40="Probabilidad",R41="Probabilidad"),(AA40-(+AA40*U41)),IF(AND(R40="Impacto",R41="Probabilidad"),(AA39-(+AA39*U41)),IF(R41="Impacto",AA40,""))),"")</f>
        <v/>
      </c>
      <c r="Z41" s="209" t="str">
        <f t="shared" si="42"/>
        <v/>
      </c>
      <c r="AA41" s="63" t="str">
        <f t="shared" si="43"/>
        <v/>
      </c>
      <c r="AB41" s="209" t="str">
        <f t="shared" si="44"/>
        <v/>
      </c>
      <c r="AC41" s="63" t="str">
        <f>IFERROR(IF(AND(R40="Impacto",R41="Impacto"),(AC40-(+AC40*U41)),IF(AND(R40="Probabilidad",R41="Impacto"),(AC39-(+AC39*U41)),IF(R41="Probabilidad",AC40,""))),"")</f>
        <v/>
      </c>
      <c r="AD41" s="216" t="str">
        <f t="shared" si="45"/>
        <v/>
      </c>
      <c r="AE41" s="64"/>
      <c r="AF41" s="65"/>
      <c r="AG41" s="250"/>
      <c r="AH41" s="65"/>
    </row>
    <row r="42" spans="1:34" ht="21" customHeight="1" x14ac:dyDescent="0.3">
      <c r="A42" s="412"/>
      <c r="B42" s="412"/>
      <c r="C42" s="389"/>
      <c r="D42" s="384"/>
      <c r="E42" s="389"/>
      <c r="F42" s="414"/>
      <c r="G42" s="389"/>
      <c r="H42" s="416"/>
      <c r="I42" s="392" t="str">
        <f>IF(H42&lt;=0,"",IF(H42&lt;=2,"Muy Baja",IF(H42&lt;=24,"Baja",IF(H42&lt;=500,"Media",IF(H42&lt;=5000,"Alta","Muy Alta")))))</f>
        <v/>
      </c>
      <c r="J42" s="391" t="str">
        <f>IF(I42="","",IF(I42="Muy Baja",0.2,IF(I42="Baja",0.4,IF(I42="Media",0.6,IF(I42="Alta",0.8,IF(I42="Muy Alta",1,))))))</f>
        <v/>
      </c>
      <c r="K42" s="398"/>
      <c r="L42" s="391">
        <f>IF(NOT(ISERROR(MATCH(K42,'Tabla Impacto'!$B$221:$B$223,0))),'Tabla Impacto'!$F$223&amp;"Por favor no seleccionar los criterios de impacto(Afectación Económica o presupuestal y Pérdida Reputacional)",K42)</f>
        <v>0</v>
      </c>
      <c r="M42" s="392" t="str">
        <f>IF(OR(L42='Tabla Impacto'!$C$11,L42='Tabla Impacto'!$D$11),"Leve",IF(OR(L42='Tabla Impacto'!$C$12,L42='Tabla Impacto'!$D$12),"Menor",IF(OR(L42='Tabla Impacto'!$C$13,L42='Tabla Impacto'!$D$13),"Moderado",IF(OR(L42='Tabla Impacto'!$C$14,L42='Tabla Impacto'!$D$14),"Mayor",IF(OR(L42='Tabla Impacto'!$C$15,L42='Tabla Impacto'!$D$15),"Catastrófico","")))))</f>
        <v/>
      </c>
      <c r="N42" s="391" t="str">
        <f>IF(M42="","",IF(M42="Leve",0.2,IF(M42="Menor",0.4,IF(M42="Moderado",0.6,IF(M42="Mayor",0.8,IF(M42="Catastrófico",1,))))))</f>
        <v/>
      </c>
      <c r="O42" s="399" t="str">
        <f>IF(OR(AND(I42="Muy Baja",M42="Leve"),AND(I42="Muy Baja",M42="Menor"),AND(I42="Baja",M42="Leve")),"Bajo",IF(OR(AND(I42="Muy baja",M42="Moderado"),AND(I42="Baja",M42="Menor"),AND(I42="Baja",M42="Moderado"),AND(I42="Media",M42="Leve"),AND(I42="Media",M42="Menor"),AND(I42="Media",M42="Moderado"),AND(I42="Alta",M42="Leve"),AND(I42="Alta",M42="Menor")),"Moderado",IF(OR(AND(I42="Muy Baja",M42="Mayor"),AND(I42="Baja",M42="Mayor"),AND(I42="Media",M42="Mayor"),AND(I42="Alta",M42="Moderado"),AND(I42="Alta",M42="Mayor"),AND(I42="Muy Alta",M42="Leve"),AND(I42="Muy Alta",M42="Menor"),AND(I42="Muy Alta",M42="Moderado"),AND(I42="Muy Alta",M42="Mayor")),"Alto",IF(OR(AND(I42="Muy Baja",M42="Catastrófico"),AND(I42="Baja",M42="Catastrófico"),AND(I42="Media",M42="Catastrófico"),AND(I42="Alta",M42="Catastrófico"),AND(I42="Muy Alta",M42="Catastrófico")),"Extremo",""))))</f>
        <v/>
      </c>
      <c r="P42" s="6"/>
      <c r="Q42" s="62"/>
      <c r="R42" s="259" t="str">
        <f t="shared" si="35"/>
        <v/>
      </c>
      <c r="S42" s="90"/>
      <c r="T42" s="90"/>
      <c r="U42" s="91" t="str">
        <f>IF(AND(S42="Preventivo",T42="Automático"),"50%",IF(AND(S42="Preventivo",T42="Manual"),"40%",IF(AND(S42="Detectivo",T42="Automático"),"40%",IF(AND(S42="Detectivo",T42="Manual"),"30%",IF(AND(S42="Correctivo",T42="Automático"),"35%",IF(AND(S42="Correctivo",T42="Manual"),"25%",""))))))</f>
        <v/>
      </c>
      <c r="V42" s="90"/>
      <c r="W42" s="90"/>
      <c r="X42" s="90"/>
      <c r="Y42" s="201" t="str">
        <f>IFERROR(IF(R42="Probabilidad",(J42-(+J42*U42)),IF(R42="Impacto",J42,"")),"")</f>
        <v/>
      </c>
      <c r="Z42" s="209" t="str">
        <f>IFERROR(IF(Y42="","",IF(Y42&lt;=0.2,"Muy Baja",IF(Y42&lt;=0.4,"Baja",IF(Y42&lt;=0.6,"Media",IF(Y42&lt;=0.8,"Alta","Muy Alta"))))),"")</f>
        <v/>
      </c>
      <c r="AA42" s="63" t="str">
        <f>+Y42</f>
        <v/>
      </c>
      <c r="AB42" s="209" t="str">
        <f>IFERROR(IF(AC42="","",IF(AC42&lt;=0.2,"Leve",IF(AC42&lt;=0.4,"Menor",IF(AC42&lt;=0.6,"Moderado",IF(AC42&lt;=0.8,"Mayor","Catastrófico"))))),"")</f>
        <v/>
      </c>
      <c r="AC42" s="63" t="str">
        <f>IFERROR(IF(R42="Impacto",(N42-(+N42*U42)),IF(R42="Probabilidad",N42,"")),"")</f>
        <v/>
      </c>
      <c r="AD42" s="216" t="str">
        <f>IFERROR(IF(OR(AND(Z42="Muy Baja",AB42="Leve"),AND(Z42="Muy Baja",AB42="Menor"),AND(Z42="Baja",AB42="Leve")),"Bajo",IF(OR(AND(Z42="Muy baja",AB42="Moderado"),AND(Z42="Baja",AB42="Menor"),AND(Z42="Baja",AB42="Moderado"),AND(Z42="Media",AB42="Leve"),AND(Z42="Media",AB42="Menor"),AND(Z42="Media",AB42="Moderado"),AND(Z42="Alta",AB42="Leve"),AND(Z42="Alta",AB42="Menor")),"Moderado",IF(OR(AND(Z42="Muy Baja",AB42="Mayor"),AND(Z42="Baja",AB42="Mayor"),AND(Z42="Media",AB42="Mayor"),AND(Z42="Alta",AB42="Moderado"),AND(Z42="Alta",AB42="Mayor"),AND(Z42="Muy Alta",AB42="Leve"),AND(Z42="Muy Alta",AB42="Menor"),AND(Z42="Muy Alta",AB42="Moderado"),AND(Z42="Muy Alta",AB42="Mayor")),"Alto",IF(OR(AND(Z42="Muy Baja",AB42="Catastrófico"),AND(Z42="Baja",AB42="Catastrófico"),AND(Z42="Media",AB42="Catastrófico"),AND(Z42="Alta",AB42="Catastrófico"),AND(Z42="Muy Alta",AB42="Catastrófico")),"Extremo","")))),"")</f>
        <v/>
      </c>
      <c r="AE42" s="64"/>
      <c r="AF42" s="65"/>
      <c r="AG42" s="250"/>
      <c r="AH42" s="65"/>
    </row>
    <row r="43" spans="1:34" ht="21" customHeight="1" x14ac:dyDescent="0.3">
      <c r="A43" s="413"/>
      <c r="B43" s="413"/>
      <c r="C43" s="390"/>
      <c r="D43" s="385"/>
      <c r="E43" s="390"/>
      <c r="F43" s="415"/>
      <c r="G43" s="390"/>
      <c r="H43" s="359"/>
      <c r="I43" s="362"/>
      <c r="J43" s="365"/>
      <c r="K43" s="368"/>
      <c r="L43" s="365">
        <f>IF(NOT(ISERROR(MATCH(K43,_xlfn.ANCHORARRAY(F76),0))),J78&amp;"Por favor no seleccionar los criterios de impacto",K43)</f>
        <v>0</v>
      </c>
      <c r="M43" s="362"/>
      <c r="N43" s="365"/>
      <c r="O43" s="371"/>
      <c r="P43" s="6"/>
      <c r="Q43" s="62"/>
      <c r="R43" s="259" t="str">
        <f t="shared" si="35"/>
        <v/>
      </c>
      <c r="S43" s="90"/>
      <c r="T43" s="90"/>
      <c r="U43" s="91" t="str">
        <f t="shared" ref="U43:U44" si="46">IF(AND(S43="Preventivo",T43="Automático"),"50%",IF(AND(S43="Preventivo",T43="Manual"),"40%",IF(AND(S43="Detectivo",T43="Automático"),"40%",IF(AND(S43="Detectivo",T43="Manual"),"30%",IF(AND(S43="Correctivo",T43="Automático"),"35%",IF(AND(S43="Correctivo",T43="Manual"),"25%",""))))))</f>
        <v/>
      </c>
      <c r="V43" s="90"/>
      <c r="W43" s="90"/>
      <c r="X43" s="90"/>
      <c r="Y43" s="201" t="str">
        <f>IFERROR(IF(AND(R42="Probabilidad",R43="Probabilidad"),(AA42-(+AA42*U43)),IF(R43="Probabilidad",(J42-(+J42*U43)),IF(R43="Impacto",AA42,""))),"")</f>
        <v/>
      </c>
      <c r="Z43" s="209" t="str">
        <f t="shared" ref="Z43:Z44" si="47">IFERROR(IF(Y43="","",IF(Y43&lt;=0.2,"Muy Baja",IF(Y43&lt;=0.4,"Baja",IF(Y43&lt;=0.6,"Media",IF(Y43&lt;=0.8,"Alta","Muy Alta"))))),"")</f>
        <v/>
      </c>
      <c r="AA43" s="63" t="str">
        <f t="shared" ref="AA43:AA44" si="48">+Y43</f>
        <v/>
      </c>
      <c r="AB43" s="209" t="str">
        <f t="shared" ref="AB43:AB44" si="49">IFERROR(IF(AC43="","",IF(AC43&lt;=0.2,"Leve",IF(AC43&lt;=0.4,"Menor",IF(AC43&lt;=0.6,"Moderado",IF(AC43&lt;=0.8,"Mayor","Catastrófico"))))),"")</f>
        <v/>
      </c>
      <c r="AC43" s="63" t="str">
        <f>IFERROR(IF(AND(R42="Impacto",R43="Impacto"),(AC42-(+AC42*U43)),IF(R43="Impacto",(N42-(+N42*U43)),IF(R43="Probabilidad",AC42,""))),"")</f>
        <v/>
      </c>
      <c r="AD43" s="216" t="str">
        <f t="shared" ref="AD43:AD44" si="50">IFERROR(IF(OR(AND(Z43="Muy Baja",AB43="Leve"),AND(Z43="Muy Baja",AB43="Menor"),AND(Z43="Baja",AB43="Leve")),"Bajo",IF(OR(AND(Z43="Muy baja",AB43="Moderado"),AND(Z43="Baja",AB43="Menor"),AND(Z43="Baja",AB43="Moderado"),AND(Z43="Media",AB43="Leve"),AND(Z43="Media",AB43="Menor"),AND(Z43="Media",AB43="Moderado"),AND(Z43="Alta",AB43="Leve"),AND(Z43="Alta",AB43="Menor")),"Moderado",IF(OR(AND(Z43="Muy Baja",AB43="Mayor"),AND(Z43="Baja",AB43="Mayor"),AND(Z43="Media",AB43="Mayor"),AND(Z43="Alta",AB43="Moderado"),AND(Z43="Alta",AB43="Mayor"),AND(Z43="Muy Alta",AB43="Leve"),AND(Z43="Muy Alta",AB43="Menor"),AND(Z43="Muy Alta",AB43="Moderado"),AND(Z43="Muy Alta",AB43="Mayor")),"Alto",IF(OR(AND(Z43="Muy Baja",AB43="Catastrófico"),AND(Z43="Baja",AB43="Catastrófico"),AND(Z43="Media",AB43="Catastrófico"),AND(Z43="Alta",AB43="Catastrófico"),AND(Z43="Muy Alta",AB43="Catastrófico")),"Extremo","")))),"")</f>
        <v/>
      </c>
      <c r="AE43" s="64"/>
      <c r="AF43" s="65"/>
      <c r="AG43" s="250"/>
      <c r="AH43" s="65"/>
    </row>
    <row r="44" spans="1:34" ht="21" customHeight="1" x14ac:dyDescent="0.3">
      <c r="A44" s="413"/>
      <c r="B44" s="413"/>
      <c r="C44" s="390"/>
      <c r="D44" s="385"/>
      <c r="E44" s="390"/>
      <c r="F44" s="415"/>
      <c r="G44" s="390"/>
      <c r="H44" s="359"/>
      <c r="I44" s="362"/>
      <c r="J44" s="365"/>
      <c r="K44" s="368"/>
      <c r="L44" s="365">
        <f>IF(NOT(ISERROR(MATCH(K44,_xlfn.ANCHORARRAY(F77),0))),J79&amp;"Por favor no seleccionar los criterios de impacto",K44)</f>
        <v>0</v>
      </c>
      <c r="M44" s="362"/>
      <c r="N44" s="365"/>
      <c r="O44" s="371"/>
      <c r="P44" s="6"/>
      <c r="Q44" s="66"/>
      <c r="R44" s="259" t="str">
        <f t="shared" si="35"/>
        <v/>
      </c>
      <c r="S44" s="90"/>
      <c r="T44" s="90"/>
      <c r="U44" s="91" t="str">
        <f t="shared" si="46"/>
        <v/>
      </c>
      <c r="V44" s="90"/>
      <c r="W44" s="90"/>
      <c r="X44" s="90"/>
      <c r="Y44" s="201" t="str">
        <f>IFERROR(IF(AND(R43="Probabilidad",R44="Probabilidad"),(AA43-(+AA43*U44)),IF(AND(R43="Impacto",R44="Probabilidad"),(AA42-(+AA42*U44)),IF(R44="Impacto",AA43,""))),"")</f>
        <v/>
      </c>
      <c r="Z44" s="209" t="str">
        <f t="shared" si="47"/>
        <v/>
      </c>
      <c r="AA44" s="63" t="str">
        <f t="shared" si="48"/>
        <v/>
      </c>
      <c r="AB44" s="209" t="str">
        <f t="shared" si="49"/>
        <v/>
      </c>
      <c r="AC44" s="63" t="str">
        <f>IFERROR(IF(AND(R43="Impacto",R44="Impacto"),(AC43-(+AC43*U44)),IF(AND(R43="Probabilidad",R44="Impacto"),(AC42-(+AC42*U44)),IF(R44="Probabilidad",AC43,""))),"")</f>
        <v/>
      </c>
      <c r="AD44" s="216" t="str">
        <f t="shared" si="50"/>
        <v/>
      </c>
      <c r="AE44" s="64"/>
      <c r="AF44" s="65"/>
      <c r="AG44" s="250"/>
      <c r="AH44" s="65"/>
    </row>
    <row r="45" spans="1:34" ht="21" customHeight="1" x14ac:dyDescent="0.3">
      <c r="A45" s="412"/>
      <c r="B45" s="412"/>
      <c r="C45" s="389"/>
      <c r="D45" s="384"/>
      <c r="E45" s="389"/>
      <c r="F45" s="414"/>
      <c r="G45" s="389"/>
      <c r="H45" s="416"/>
      <c r="I45" s="392" t="str">
        <f>IF(H45&lt;=0,"",IF(H45&lt;=2,"Muy Baja",IF(H45&lt;=24,"Baja",IF(H45&lt;=500,"Media",IF(H45&lt;=5000,"Alta","Muy Alta")))))</f>
        <v/>
      </c>
      <c r="J45" s="391" t="str">
        <f>IF(I45="","",IF(I45="Muy Baja",0.2,IF(I45="Baja",0.4,IF(I45="Media",0.6,IF(I45="Alta",0.8,IF(I45="Muy Alta",1,))))))</f>
        <v/>
      </c>
      <c r="K45" s="398"/>
      <c r="L45" s="391">
        <f>IF(NOT(ISERROR(MATCH(K45,'Tabla Impacto'!$B$221:$B$223,0))),'Tabla Impacto'!$F$223&amp;"Por favor no seleccionar los criterios de impacto(Afectación Económica o presupuestal y Pérdida Reputacional)",K45)</f>
        <v>0</v>
      </c>
      <c r="M45" s="392" t="str">
        <f>IF(OR(L45='Tabla Impacto'!$C$11,L45='Tabla Impacto'!$D$11),"Leve",IF(OR(L45='Tabla Impacto'!$C$12,L45='Tabla Impacto'!$D$12),"Menor",IF(OR(L45='Tabla Impacto'!$C$13,L45='Tabla Impacto'!$D$13),"Moderado",IF(OR(L45='Tabla Impacto'!$C$14,L45='Tabla Impacto'!$D$14),"Mayor",IF(OR(L45='Tabla Impacto'!$C$15,L45='Tabla Impacto'!$D$15),"Catastrófico","")))))</f>
        <v/>
      </c>
      <c r="N45" s="391" t="str">
        <f>IF(M45="","",IF(M45="Leve",0.2,IF(M45="Menor",0.4,IF(M45="Moderado",0.6,IF(M45="Mayor",0.8,IF(M45="Catastrófico",1,))))))</f>
        <v/>
      </c>
      <c r="O45" s="399" t="str">
        <f>IF(OR(AND(I45="Muy Baja",M45="Leve"),AND(I45="Muy Baja",M45="Menor"),AND(I45="Baja",M45="Leve")),"Bajo",IF(OR(AND(I45="Muy baja",M45="Moderado"),AND(I45="Baja",M45="Menor"),AND(I45="Baja",M45="Moderado"),AND(I45="Media",M45="Leve"),AND(I45="Media",M45="Menor"),AND(I45="Media",M45="Moderado"),AND(I45="Alta",M45="Leve"),AND(I45="Alta",M45="Menor")),"Moderado",IF(OR(AND(I45="Muy Baja",M45="Mayor"),AND(I45="Baja",M45="Mayor"),AND(I45="Media",M45="Mayor"),AND(I45="Alta",M45="Moderado"),AND(I45="Alta",M45="Mayor"),AND(I45="Muy Alta",M45="Leve"),AND(I45="Muy Alta",M45="Menor"),AND(I45="Muy Alta",M45="Moderado"),AND(I45="Muy Alta",M45="Mayor")),"Alto",IF(OR(AND(I45="Muy Baja",M45="Catastrófico"),AND(I45="Baja",M45="Catastrófico"),AND(I45="Media",M45="Catastrófico"),AND(I45="Alta",M45="Catastrófico"),AND(I45="Muy Alta",M45="Catastrófico")),"Extremo",""))))</f>
        <v/>
      </c>
      <c r="P45" s="6"/>
      <c r="Q45" s="62"/>
      <c r="R45" s="259" t="str">
        <f t="shared" si="35"/>
        <v/>
      </c>
      <c r="S45" s="90"/>
      <c r="T45" s="90"/>
      <c r="U45" s="91" t="str">
        <f>IF(AND(S45="Preventivo",T45="Automático"),"50%",IF(AND(S45="Preventivo",T45="Manual"),"40%",IF(AND(S45="Detectivo",T45="Automático"),"40%",IF(AND(S45="Detectivo",T45="Manual"),"30%",IF(AND(S45="Correctivo",T45="Automático"),"35%",IF(AND(S45="Correctivo",T45="Manual"),"25%",""))))))</f>
        <v/>
      </c>
      <c r="V45" s="90"/>
      <c r="W45" s="90"/>
      <c r="X45" s="90"/>
      <c r="Y45" s="201" t="str">
        <f>IFERROR(IF(R45="Probabilidad",(J45-(+J45*U45)),IF(R45="Impacto",J45,"")),"")</f>
        <v/>
      </c>
      <c r="Z45" s="209" t="str">
        <f>IFERROR(IF(Y45="","",IF(Y45&lt;=0.2,"Muy Baja",IF(Y45&lt;=0.4,"Baja",IF(Y45&lt;=0.6,"Media",IF(Y45&lt;=0.8,"Alta","Muy Alta"))))),"")</f>
        <v/>
      </c>
      <c r="AA45" s="63" t="str">
        <f>+Y45</f>
        <v/>
      </c>
      <c r="AB45" s="209" t="str">
        <f>IFERROR(IF(AC45="","",IF(AC45&lt;=0.2,"Leve",IF(AC45&lt;=0.4,"Menor",IF(AC45&lt;=0.6,"Moderado",IF(AC45&lt;=0.8,"Mayor","Catastrófico"))))),"")</f>
        <v/>
      </c>
      <c r="AC45" s="63" t="str">
        <f>IFERROR(IF(R45="Impacto",(N45-(+N45*U45)),IF(R45="Probabilidad",N45,"")),"")</f>
        <v/>
      </c>
      <c r="AD45" s="216" t="str">
        <f>IFERROR(IF(OR(AND(Z45="Muy Baja",AB45="Leve"),AND(Z45="Muy Baja",AB45="Menor"),AND(Z45="Baja",AB45="Leve")),"Bajo",IF(OR(AND(Z45="Muy baja",AB45="Moderado"),AND(Z45="Baja",AB45="Menor"),AND(Z45="Baja",AB45="Moderado"),AND(Z45="Media",AB45="Leve"),AND(Z45="Media",AB45="Menor"),AND(Z45="Media",AB45="Moderado"),AND(Z45="Alta",AB45="Leve"),AND(Z45="Alta",AB45="Menor")),"Moderado",IF(OR(AND(Z45="Muy Baja",AB45="Mayor"),AND(Z45="Baja",AB45="Mayor"),AND(Z45="Media",AB45="Mayor"),AND(Z45="Alta",AB45="Moderado"),AND(Z45="Alta",AB45="Mayor"),AND(Z45="Muy Alta",AB45="Leve"),AND(Z45="Muy Alta",AB45="Menor"),AND(Z45="Muy Alta",AB45="Moderado"),AND(Z45="Muy Alta",AB45="Mayor")),"Alto",IF(OR(AND(Z45="Muy Baja",AB45="Catastrófico"),AND(Z45="Baja",AB45="Catastrófico"),AND(Z45="Media",AB45="Catastrófico"),AND(Z45="Alta",AB45="Catastrófico"),AND(Z45="Muy Alta",AB45="Catastrófico")),"Extremo","")))),"")</f>
        <v/>
      </c>
      <c r="AE45" s="64"/>
      <c r="AF45" s="65"/>
      <c r="AG45" s="250"/>
      <c r="AH45" s="65"/>
    </row>
    <row r="46" spans="1:34" ht="21" customHeight="1" x14ac:dyDescent="0.3">
      <c r="A46" s="413"/>
      <c r="B46" s="413"/>
      <c r="C46" s="390"/>
      <c r="D46" s="385"/>
      <c r="E46" s="390"/>
      <c r="F46" s="415"/>
      <c r="G46" s="390"/>
      <c r="H46" s="359"/>
      <c r="I46" s="362"/>
      <c r="J46" s="365"/>
      <c r="K46" s="368"/>
      <c r="L46" s="365">
        <f>IF(NOT(ISERROR(MATCH(K46,_xlfn.ANCHORARRAY(F79),0))),J81&amp;"Por favor no seleccionar los criterios de impacto",K46)</f>
        <v>0</v>
      </c>
      <c r="M46" s="362"/>
      <c r="N46" s="365"/>
      <c r="O46" s="371"/>
      <c r="P46" s="6"/>
      <c r="Q46" s="62"/>
      <c r="R46" s="259" t="str">
        <f t="shared" si="35"/>
        <v/>
      </c>
      <c r="S46" s="90"/>
      <c r="T46" s="90"/>
      <c r="U46" s="91" t="str">
        <f t="shared" ref="U46:U47" si="51">IF(AND(S46="Preventivo",T46="Automático"),"50%",IF(AND(S46="Preventivo",T46="Manual"),"40%",IF(AND(S46="Detectivo",T46="Automático"),"40%",IF(AND(S46="Detectivo",T46="Manual"),"30%",IF(AND(S46="Correctivo",T46="Automático"),"35%",IF(AND(S46="Correctivo",T46="Manual"),"25%",""))))))</f>
        <v/>
      </c>
      <c r="V46" s="90"/>
      <c r="W46" s="90"/>
      <c r="X46" s="90"/>
      <c r="Y46" s="201" t="str">
        <f>IFERROR(IF(AND(R45="Probabilidad",R46="Probabilidad"),(AA45-(+AA45*U46)),IF(R46="Probabilidad",(J45-(+J45*U46)),IF(R46="Impacto",AA45,""))),"")</f>
        <v/>
      </c>
      <c r="Z46" s="209" t="str">
        <f t="shared" ref="Z46:Z47" si="52">IFERROR(IF(Y46="","",IF(Y46&lt;=0.2,"Muy Baja",IF(Y46&lt;=0.4,"Baja",IF(Y46&lt;=0.6,"Media",IF(Y46&lt;=0.8,"Alta","Muy Alta"))))),"")</f>
        <v/>
      </c>
      <c r="AA46" s="63" t="str">
        <f t="shared" ref="AA46:AA47" si="53">+Y46</f>
        <v/>
      </c>
      <c r="AB46" s="209" t="str">
        <f t="shared" ref="AB46:AB47" si="54">IFERROR(IF(AC46="","",IF(AC46&lt;=0.2,"Leve",IF(AC46&lt;=0.4,"Menor",IF(AC46&lt;=0.6,"Moderado",IF(AC46&lt;=0.8,"Mayor","Catastrófico"))))),"")</f>
        <v/>
      </c>
      <c r="AC46" s="63" t="str">
        <f>IFERROR(IF(AND(R45="Impacto",R46="Impacto"),(AC45-(+AC45*U46)),IF(R46="Impacto",(N45-(+N45*U46)),IF(R46="Probabilidad",AC45,""))),"")</f>
        <v/>
      </c>
      <c r="AD46" s="216" t="str">
        <f t="shared" ref="AD46:AD47" si="55">IFERROR(IF(OR(AND(Z46="Muy Baja",AB46="Leve"),AND(Z46="Muy Baja",AB46="Menor"),AND(Z46="Baja",AB46="Leve")),"Bajo",IF(OR(AND(Z46="Muy baja",AB46="Moderado"),AND(Z46="Baja",AB46="Menor"),AND(Z46="Baja",AB46="Moderado"),AND(Z46="Media",AB46="Leve"),AND(Z46="Media",AB46="Menor"),AND(Z46="Media",AB46="Moderado"),AND(Z46="Alta",AB46="Leve"),AND(Z46="Alta",AB46="Menor")),"Moderado",IF(OR(AND(Z46="Muy Baja",AB46="Mayor"),AND(Z46="Baja",AB46="Mayor"),AND(Z46="Media",AB46="Mayor"),AND(Z46="Alta",AB46="Moderado"),AND(Z46="Alta",AB46="Mayor"),AND(Z46="Muy Alta",AB46="Leve"),AND(Z46="Muy Alta",AB46="Menor"),AND(Z46="Muy Alta",AB46="Moderado"),AND(Z46="Muy Alta",AB46="Mayor")),"Alto",IF(OR(AND(Z46="Muy Baja",AB46="Catastrófico"),AND(Z46="Baja",AB46="Catastrófico"),AND(Z46="Media",AB46="Catastrófico"),AND(Z46="Alta",AB46="Catastrófico"),AND(Z46="Muy Alta",AB46="Catastrófico")),"Extremo","")))),"")</f>
        <v/>
      </c>
      <c r="AE46" s="64"/>
      <c r="AF46" s="65"/>
      <c r="AG46" s="250"/>
      <c r="AH46" s="65"/>
    </row>
    <row r="47" spans="1:34" ht="21" customHeight="1" x14ac:dyDescent="0.3">
      <c r="A47" s="413"/>
      <c r="B47" s="413"/>
      <c r="C47" s="390"/>
      <c r="D47" s="385"/>
      <c r="E47" s="390"/>
      <c r="F47" s="415"/>
      <c r="G47" s="390"/>
      <c r="H47" s="359"/>
      <c r="I47" s="362"/>
      <c r="J47" s="365"/>
      <c r="K47" s="368"/>
      <c r="L47" s="365">
        <f>IF(NOT(ISERROR(MATCH(K47,_xlfn.ANCHORARRAY(F80),0))),J82&amp;"Por favor no seleccionar los criterios de impacto",K47)</f>
        <v>0</v>
      </c>
      <c r="M47" s="362"/>
      <c r="N47" s="365"/>
      <c r="O47" s="371"/>
      <c r="P47" s="6"/>
      <c r="Q47" s="66"/>
      <c r="R47" s="259" t="str">
        <f t="shared" si="35"/>
        <v/>
      </c>
      <c r="S47" s="90"/>
      <c r="T47" s="90"/>
      <c r="U47" s="91" t="str">
        <f t="shared" si="51"/>
        <v/>
      </c>
      <c r="V47" s="90"/>
      <c r="W47" s="90"/>
      <c r="X47" s="90"/>
      <c r="Y47" s="201" t="str">
        <f>IFERROR(IF(AND(R46="Probabilidad",R47="Probabilidad"),(AA46-(+AA46*U47)),IF(AND(R46="Impacto",R47="Probabilidad"),(AA45-(+AA45*U47)),IF(R47="Impacto",AA46,""))),"")</f>
        <v/>
      </c>
      <c r="Z47" s="209" t="str">
        <f t="shared" si="52"/>
        <v/>
      </c>
      <c r="AA47" s="63" t="str">
        <f t="shared" si="53"/>
        <v/>
      </c>
      <c r="AB47" s="209" t="str">
        <f t="shared" si="54"/>
        <v/>
      </c>
      <c r="AC47" s="63" t="str">
        <f>IFERROR(IF(AND(R46="Impacto",R47="Impacto"),(AC46-(+AC46*U47)),IF(AND(R46="Probabilidad",R47="Impacto"),(AC45-(+AC45*U47)),IF(R47="Probabilidad",AC46,""))),"")</f>
        <v/>
      </c>
      <c r="AD47" s="216" t="str">
        <f t="shared" si="55"/>
        <v/>
      </c>
      <c r="AE47" s="64"/>
      <c r="AF47" s="65"/>
      <c r="AG47" s="250"/>
      <c r="AH47" s="65"/>
    </row>
    <row r="48" spans="1:34" ht="21" customHeight="1" x14ac:dyDescent="0.3">
      <c r="A48" s="412"/>
      <c r="B48" s="412"/>
      <c r="C48" s="389"/>
      <c r="D48" s="384"/>
      <c r="E48" s="389"/>
      <c r="F48" s="414"/>
      <c r="G48" s="389"/>
      <c r="H48" s="416"/>
      <c r="I48" s="392" t="str">
        <f>IF(H48&lt;=0,"",IF(H48&lt;=2,"Muy Baja",IF(H48&lt;=24,"Baja",IF(H48&lt;=500,"Media",IF(H48&lt;=5000,"Alta","Muy Alta")))))</f>
        <v/>
      </c>
      <c r="J48" s="391" t="str">
        <f>IF(I48="","",IF(I48="Muy Baja",0.2,IF(I48="Baja",0.4,IF(I48="Media",0.6,IF(I48="Alta",0.8,IF(I48="Muy Alta",1,))))))</f>
        <v/>
      </c>
      <c r="K48" s="398"/>
      <c r="L48" s="391">
        <f>IF(NOT(ISERROR(MATCH(K48,'Tabla Impacto'!$B$221:$B$223,0))),'Tabla Impacto'!$F$223&amp;"Por favor no seleccionar los criterios de impacto(Afectación Económica o presupuestal y Pérdida Reputacional)",K48)</f>
        <v>0</v>
      </c>
      <c r="M48" s="392" t="str">
        <f>IF(OR(L48='Tabla Impacto'!$C$11,L48='Tabla Impacto'!$D$11),"Leve",IF(OR(L48='Tabla Impacto'!$C$12,L48='Tabla Impacto'!$D$12),"Menor",IF(OR(L48='Tabla Impacto'!$C$13,L48='Tabla Impacto'!$D$13),"Moderado",IF(OR(L48='Tabla Impacto'!$C$14,L48='Tabla Impacto'!$D$14),"Mayor",IF(OR(L48='Tabla Impacto'!$C$15,L48='Tabla Impacto'!$D$15),"Catastrófico","")))))</f>
        <v/>
      </c>
      <c r="N48" s="391" t="str">
        <f>IF(M48="","",IF(M48="Leve",0.2,IF(M48="Menor",0.4,IF(M48="Moderado",0.6,IF(M48="Mayor",0.8,IF(M48="Catastrófico",1,))))))</f>
        <v/>
      </c>
      <c r="O48" s="399" t="str">
        <f>IF(OR(AND(I48="Muy Baja",M48="Leve"),AND(I48="Muy Baja",M48="Menor"),AND(I48="Baja",M48="Leve")),"Bajo",IF(OR(AND(I48="Muy baja",M48="Moderado"),AND(I48="Baja",M48="Menor"),AND(I48="Baja",M48="Moderado"),AND(I48="Media",M48="Leve"),AND(I48="Media",M48="Menor"),AND(I48="Media",M48="Moderado"),AND(I48="Alta",M48="Leve"),AND(I48="Alta",M48="Menor")),"Moderado",IF(OR(AND(I48="Muy Baja",M48="Mayor"),AND(I48="Baja",M48="Mayor"),AND(I48="Media",M48="Mayor"),AND(I48="Alta",M48="Moderado"),AND(I48="Alta",M48="Mayor"),AND(I48="Muy Alta",M48="Leve"),AND(I48="Muy Alta",M48="Menor"),AND(I48="Muy Alta",M48="Moderado"),AND(I48="Muy Alta",M48="Mayor")),"Alto",IF(OR(AND(I48="Muy Baja",M48="Catastrófico"),AND(I48="Baja",M48="Catastrófico"),AND(I48="Media",M48="Catastrófico"),AND(I48="Alta",M48="Catastrófico"),AND(I48="Muy Alta",M48="Catastrófico")),"Extremo",""))))</f>
        <v/>
      </c>
      <c r="P48" s="6"/>
      <c r="Q48" s="62"/>
      <c r="R48" s="259" t="str">
        <f t="shared" ref="R48:R50" si="56">IF(OR(S48="Preventivo",S48="Detectivo"),"Probabilidad",IF(S48="Correctivo","Impacto",""))</f>
        <v/>
      </c>
      <c r="S48" s="90"/>
      <c r="T48" s="90"/>
      <c r="U48" s="91" t="str">
        <f>IF(AND(S48="Preventivo",T48="Automático"),"50%",IF(AND(S48="Preventivo",T48="Manual"),"40%",IF(AND(S48="Detectivo",T48="Automático"),"40%",IF(AND(S48="Detectivo",T48="Manual"),"30%",IF(AND(S48="Correctivo",T48="Automático"),"35%",IF(AND(S48="Correctivo",T48="Manual"),"25%",""))))))</f>
        <v/>
      </c>
      <c r="V48" s="90"/>
      <c r="W48" s="90"/>
      <c r="X48" s="90"/>
      <c r="Y48" s="201" t="str">
        <f>IFERROR(IF(R48="Probabilidad",(J48-(+J48*U48)),IF(R48="Impacto",J48,"")),"")</f>
        <v/>
      </c>
      <c r="Z48" s="209" t="str">
        <f>IFERROR(IF(Y48="","",IF(Y48&lt;=0.2,"Muy Baja",IF(Y48&lt;=0.4,"Baja",IF(Y48&lt;=0.6,"Media",IF(Y48&lt;=0.8,"Alta","Muy Alta"))))),"")</f>
        <v/>
      </c>
      <c r="AA48" s="63" t="str">
        <f>+Y48</f>
        <v/>
      </c>
      <c r="AB48" s="209" t="str">
        <f>IFERROR(IF(AC48="","",IF(AC48&lt;=0.2,"Leve",IF(AC48&lt;=0.4,"Menor",IF(AC48&lt;=0.6,"Moderado",IF(AC48&lt;=0.8,"Mayor","Catastrófico"))))),"")</f>
        <v/>
      </c>
      <c r="AC48" s="63" t="str">
        <f>IFERROR(IF(R48="Impacto",(N48-(+N48*U48)),IF(R48="Probabilidad",N48,"")),"")</f>
        <v/>
      </c>
      <c r="AD48" s="216" t="str">
        <f>IFERROR(IF(OR(AND(Z48="Muy Baja",AB48="Leve"),AND(Z48="Muy Baja",AB48="Menor"),AND(Z48="Baja",AB48="Leve")),"Bajo",IF(OR(AND(Z48="Muy baja",AB48="Moderado"),AND(Z48="Baja",AB48="Menor"),AND(Z48="Baja",AB48="Moderado"),AND(Z48="Media",AB48="Leve"),AND(Z48="Media",AB48="Menor"),AND(Z48="Media",AB48="Moderado"),AND(Z48="Alta",AB48="Leve"),AND(Z48="Alta",AB48="Menor")),"Moderado",IF(OR(AND(Z48="Muy Baja",AB48="Mayor"),AND(Z48="Baja",AB48="Mayor"),AND(Z48="Media",AB48="Mayor"),AND(Z48="Alta",AB48="Moderado"),AND(Z48="Alta",AB48="Mayor"),AND(Z48="Muy Alta",AB48="Leve"),AND(Z48="Muy Alta",AB48="Menor"),AND(Z48="Muy Alta",AB48="Moderado"),AND(Z48="Muy Alta",AB48="Mayor")),"Alto",IF(OR(AND(Z48="Muy Baja",AB48="Catastrófico"),AND(Z48="Baja",AB48="Catastrófico"),AND(Z48="Media",AB48="Catastrófico"),AND(Z48="Alta",AB48="Catastrófico"),AND(Z48="Muy Alta",AB48="Catastrófico")),"Extremo","")))),"")</f>
        <v/>
      </c>
      <c r="AE48" s="64"/>
      <c r="AF48" s="65"/>
      <c r="AG48" s="250"/>
      <c r="AH48" s="65"/>
    </row>
    <row r="49" spans="1:34" ht="21" customHeight="1" x14ac:dyDescent="0.3">
      <c r="A49" s="413"/>
      <c r="B49" s="413"/>
      <c r="C49" s="390"/>
      <c r="D49" s="385"/>
      <c r="E49" s="390"/>
      <c r="F49" s="415"/>
      <c r="G49" s="390"/>
      <c r="H49" s="359"/>
      <c r="I49" s="362"/>
      <c r="J49" s="365"/>
      <c r="K49" s="368"/>
      <c r="L49" s="365">
        <f>IF(NOT(ISERROR(MATCH(K49,_xlfn.ANCHORARRAY(F82),0))),J84&amp;"Por favor no seleccionar los criterios de impacto",K49)</f>
        <v>0</v>
      </c>
      <c r="M49" s="362"/>
      <c r="N49" s="365"/>
      <c r="O49" s="371"/>
      <c r="P49" s="6"/>
      <c r="Q49" s="62"/>
      <c r="R49" s="259" t="str">
        <f t="shared" si="56"/>
        <v/>
      </c>
      <c r="S49" s="90"/>
      <c r="T49" s="90"/>
      <c r="U49" s="91" t="str">
        <f t="shared" ref="U49:U50" si="57">IF(AND(S49="Preventivo",T49="Automático"),"50%",IF(AND(S49="Preventivo",T49="Manual"),"40%",IF(AND(S49="Detectivo",T49="Automático"),"40%",IF(AND(S49="Detectivo",T49="Manual"),"30%",IF(AND(S49="Correctivo",T49="Automático"),"35%",IF(AND(S49="Correctivo",T49="Manual"),"25%",""))))))</f>
        <v/>
      </c>
      <c r="V49" s="90"/>
      <c r="W49" s="90"/>
      <c r="X49" s="90"/>
      <c r="Y49" s="201" t="str">
        <f>IFERROR(IF(AND(R48="Probabilidad",R49="Probabilidad"),(AA48-(+AA48*U49)),IF(R49="Probabilidad",(J48-(+J48*U49)),IF(R49="Impacto",AA48,""))),"")</f>
        <v/>
      </c>
      <c r="Z49" s="209" t="str">
        <f t="shared" ref="Z49:Z50" si="58">IFERROR(IF(Y49="","",IF(Y49&lt;=0.2,"Muy Baja",IF(Y49&lt;=0.4,"Baja",IF(Y49&lt;=0.6,"Media",IF(Y49&lt;=0.8,"Alta","Muy Alta"))))),"")</f>
        <v/>
      </c>
      <c r="AA49" s="63" t="str">
        <f t="shared" ref="AA49:AA50" si="59">+Y49</f>
        <v/>
      </c>
      <c r="AB49" s="209" t="str">
        <f t="shared" ref="AB49:AB50" si="60">IFERROR(IF(AC49="","",IF(AC49&lt;=0.2,"Leve",IF(AC49&lt;=0.4,"Menor",IF(AC49&lt;=0.6,"Moderado",IF(AC49&lt;=0.8,"Mayor","Catastrófico"))))),"")</f>
        <v/>
      </c>
      <c r="AC49" s="63" t="str">
        <f>IFERROR(IF(AND(R48="Impacto",R49="Impacto"),(AC48-(+AC48*U49)),IF(R49="Impacto",(N48-(+N48*U49)),IF(R49="Probabilidad",AC48,""))),"")</f>
        <v/>
      </c>
      <c r="AD49" s="216" t="str">
        <f t="shared" ref="AD49:AD50" si="61">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
      </c>
      <c r="AE49" s="64"/>
      <c r="AF49" s="65"/>
      <c r="AG49" s="250"/>
      <c r="AH49" s="65"/>
    </row>
    <row r="50" spans="1:34" ht="21" customHeight="1" x14ac:dyDescent="0.3">
      <c r="A50" s="413"/>
      <c r="B50" s="413"/>
      <c r="C50" s="390"/>
      <c r="D50" s="385"/>
      <c r="E50" s="390"/>
      <c r="F50" s="415"/>
      <c r="G50" s="390"/>
      <c r="H50" s="359"/>
      <c r="I50" s="362"/>
      <c r="J50" s="365"/>
      <c r="K50" s="368"/>
      <c r="L50" s="365">
        <f>IF(NOT(ISERROR(MATCH(K50,_xlfn.ANCHORARRAY(F83),0))),J85&amp;"Por favor no seleccionar los criterios de impacto",K50)</f>
        <v>0</v>
      </c>
      <c r="M50" s="362"/>
      <c r="N50" s="365"/>
      <c r="O50" s="371"/>
      <c r="P50" s="6"/>
      <c r="Q50" s="66"/>
      <c r="R50" s="259" t="str">
        <f t="shared" si="56"/>
        <v/>
      </c>
      <c r="S50" s="90"/>
      <c r="T50" s="90"/>
      <c r="U50" s="91" t="str">
        <f t="shared" si="57"/>
        <v/>
      </c>
      <c r="V50" s="90"/>
      <c r="W50" s="90"/>
      <c r="X50" s="90"/>
      <c r="Y50" s="201" t="str">
        <f>IFERROR(IF(AND(R49="Probabilidad",R50="Probabilidad"),(AA49-(+AA49*U50)),IF(AND(R49="Impacto",R50="Probabilidad"),(AA48-(+AA48*U50)),IF(R50="Impacto",AA49,""))),"")</f>
        <v/>
      </c>
      <c r="Z50" s="209" t="str">
        <f t="shared" si="58"/>
        <v/>
      </c>
      <c r="AA50" s="63" t="str">
        <f t="shared" si="59"/>
        <v/>
      </c>
      <c r="AB50" s="209" t="str">
        <f t="shared" si="60"/>
        <v/>
      </c>
      <c r="AC50" s="63" t="str">
        <f>IFERROR(IF(AND(R49="Impacto",R50="Impacto"),(AC49-(+AC49*U50)),IF(AND(R49="Probabilidad",R50="Impacto"),(AC48-(+AC48*U50)),IF(R50="Probabilidad",AC49,""))),"")</f>
        <v/>
      </c>
      <c r="AD50" s="216" t="str">
        <f t="shared" si="61"/>
        <v/>
      </c>
      <c r="AE50" s="64"/>
      <c r="AF50" s="65"/>
      <c r="AG50" s="250"/>
      <c r="AH50" s="65"/>
    </row>
    <row r="51" spans="1:34" ht="21" customHeight="1" x14ac:dyDescent="0.3">
      <c r="A51" s="68"/>
      <c r="B51" s="69"/>
      <c r="C51" s="230"/>
      <c r="D51" s="221"/>
      <c r="E51" s="220"/>
      <c r="F51" s="70"/>
      <c r="G51" s="220"/>
      <c r="H51" s="224"/>
      <c r="I51" s="225"/>
      <c r="J51" s="226"/>
      <c r="K51" s="227"/>
      <c r="L51" s="226"/>
      <c r="M51" s="225"/>
      <c r="N51" s="226"/>
      <c r="O51" s="228"/>
      <c r="P51" s="71"/>
      <c r="Q51" s="72"/>
      <c r="R51" s="265"/>
      <c r="S51" s="266"/>
      <c r="T51" s="266"/>
      <c r="U51" s="267"/>
      <c r="V51" s="266"/>
      <c r="W51" s="266"/>
      <c r="X51" s="266"/>
      <c r="Y51" s="205"/>
      <c r="Z51" s="213"/>
      <c r="AA51" s="73"/>
      <c r="AB51" s="213"/>
      <c r="AC51" s="73"/>
      <c r="AD51" s="219"/>
      <c r="AE51" s="74"/>
      <c r="AF51" s="75"/>
      <c r="AG51" s="251"/>
      <c r="AH51" s="75"/>
    </row>
    <row r="52" spans="1:34" ht="21" customHeight="1" x14ac:dyDescent="0.3">
      <c r="A52" s="68"/>
      <c r="B52" s="69"/>
      <c r="C52" s="230"/>
      <c r="D52" s="221"/>
      <c r="E52" s="220"/>
      <c r="F52" s="70"/>
      <c r="G52" s="220"/>
      <c r="H52" s="224"/>
      <c r="I52" s="225"/>
      <c r="J52" s="226"/>
      <c r="K52" s="227"/>
      <c r="L52" s="226"/>
      <c r="M52" s="225"/>
      <c r="N52" s="226"/>
      <c r="O52" s="228"/>
      <c r="P52" s="71"/>
      <c r="Q52" s="72"/>
      <c r="R52" s="265"/>
      <c r="S52" s="266"/>
      <c r="T52" s="266"/>
      <c r="U52" s="267"/>
      <c r="V52" s="266"/>
      <c r="W52" s="266"/>
      <c r="X52" s="266"/>
      <c r="Y52" s="205"/>
      <c r="Z52" s="213"/>
      <c r="AA52" s="73"/>
      <c r="AB52" s="213"/>
      <c r="AC52" s="73"/>
      <c r="AD52" s="219"/>
      <c r="AE52" s="74"/>
      <c r="AF52" s="75"/>
      <c r="AG52" s="251"/>
      <c r="AH52" s="75"/>
    </row>
    <row r="53" spans="1:34" ht="21" customHeight="1" x14ac:dyDescent="0.3">
      <c r="A53" s="68"/>
      <c r="B53" s="69"/>
      <c r="C53" s="230"/>
      <c r="D53" s="221"/>
      <c r="E53" s="220"/>
      <c r="F53" s="70"/>
      <c r="G53" s="220"/>
      <c r="H53" s="224"/>
      <c r="I53" s="225"/>
      <c r="J53" s="226"/>
      <c r="K53" s="227"/>
      <c r="L53" s="226"/>
      <c r="M53" s="225"/>
      <c r="N53" s="226"/>
      <c r="O53" s="228"/>
      <c r="P53" s="71"/>
      <c r="Q53" s="72"/>
      <c r="R53" s="265"/>
      <c r="S53" s="266"/>
      <c r="T53" s="266"/>
      <c r="U53" s="267"/>
      <c r="V53" s="266"/>
      <c r="W53" s="266"/>
      <c r="X53" s="266"/>
      <c r="Y53" s="205"/>
      <c r="Z53" s="213"/>
      <c r="AA53" s="73"/>
      <c r="AB53" s="213"/>
      <c r="AC53" s="73"/>
      <c r="AD53" s="219"/>
      <c r="AE53" s="74"/>
      <c r="AF53" s="75"/>
      <c r="AG53" s="251"/>
      <c r="AH53" s="75"/>
    </row>
    <row r="54" spans="1:34" ht="21" customHeight="1" x14ac:dyDescent="0.3">
      <c r="A54" s="68"/>
      <c r="B54" s="69"/>
      <c r="C54" s="230"/>
      <c r="D54" s="221"/>
      <c r="E54" s="220"/>
      <c r="F54" s="70"/>
      <c r="G54" s="220"/>
      <c r="H54" s="224"/>
      <c r="I54" s="225"/>
      <c r="J54" s="226"/>
      <c r="K54" s="227"/>
      <c r="L54" s="226"/>
      <c r="M54" s="225"/>
      <c r="N54" s="226"/>
      <c r="O54" s="228"/>
      <c r="P54" s="71"/>
      <c r="Q54" s="72"/>
      <c r="R54" s="265"/>
      <c r="S54" s="266"/>
      <c r="T54" s="266"/>
      <c r="U54" s="267"/>
      <c r="V54" s="266"/>
      <c r="W54" s="266"/>
      <c r="X54" s="266"/>
      <c r="Y54" s="205"/>
      <c r="Z54" s="213"/>
      <c r="AA54" s="73"/>
      <c r="AB54" s="213"/>
      <c r="AC54" s="73"/>
      <c r="AD54" s="219"/>
      <c r="AE54" s="74"/>
      <c r="AF54" s="75"/>
      <c r="AG54" s="251"/>
      <c r="AH54" s="75"/>
    </row>
    <row r="55" spans="1:34" ht="21" customHeight="1" x14ac:dyDescent="0.3">
      <c r="A55" s="68"/>
      <c r="B55" s="69"/>
      <c r="C55" s="230"/>
      <c r="D55" s="221"/>
      <c r="E55" s="220"/>
      <c r="F55" s="70"/>
      <c r="G55" s="220"/>
      <c r="H55" s="224"/>
      <c r="I55" s="225"/>
      <c r="J55" s="226"/>
      <c r="K55" s="227"/>
      <c r="L55" s="226"/>
      <c r="M55" s="225"/>
      <c r="N55" s="226"/>
      <c r="O55" s="228"/>
      <c r="P55" s="71"/>
      <c r="Q55" s="72"/>
      <c r="R55" s="265"/>
      <c r="S55" s="266"/>
      <c r="T55" s="266"/>
      <c r="U55" s="267"/>
      <c r="V55" s="266"/>
      <c r="W55" s="266"/>
      <c r="X55" s="266"/>
      <c r="Y55" s="205"/>
      <c r="Z55" s="213"/>
      <c r="AA55" s="73"/>
      <c r="AB55" s="213"/>
      <c r="AC55" s="73"/>
      <c r="AD55" s="219"/>
      <c r="AE55" s="74"/>
      <c r="AF55" s="75"/>
      <c r="AG55" s="251"/>
      <c r="AH55" s="75"/>
    </row>
    <row r="57" spans="1:34" x14ac:dyDescent="0.3">
      <c r="A57" s="1"/>
      <c r="B57" s="1"/>
      <c r="C57" s="229" t="s">
        <v>214</v>
      </c>
    </row>
  </sheetData>
  <protectedRanges>
    <protectedRange sqref="Q7:Q9" name="Contenido"/>
    <protectedRange sqref="Q10:Q12" name="Contenido_1"/>
  </protectedRanges>
  <autoFilter ref="A6:BN50" xr:uid="{00000000-0001-0000-0100-000000000000}"/>
  <dataConsolidate/>
  <mergeCells count="281">
    <mergeCell ref="AG5:AG6"/>
    <mergeCell ref="AH5:AH6"/>
    <mergeCell ref="O16:O17"/>
    <mergeCell ref="F16:F17"/>
    <mergeCell ref="G16:G17"/>
    <mergeCell ref="H16:H17"/>
    <mergeCell ref="I16:I17"/>
    <mergeCell ref="J16:J17"/>
    <mergeCell ref="K16:K17"/>
    <mergeCell ref="L16:L17"/>
    <mergeCell ref="M16:M17"/>
    <mergeCell ref="N16:N17"/>
    <mergeCell ref="AE13:AE15"/>
    <mergeCell ref="K7:K9"/>
    <mergeCell ref="L7:L9"/>
    <mergeCell ref="M7:M9"/>
    <mergeCell ref="N7:N9"/>
    <mergeCell ref="K10:K12"/>
    <mergeCell ref="K13:K15"/>
    <mergeCell ref="L13:L15"/>
    <mergeCell ref="M13:M15"/>
    <mergeCell ref="AE5:AE6"/>
    <mergeCell ref="G7:G9"/>
    <mergeCell ref="H7:H9"/>
    <mergeCell ref="P5:P6"/>
    <mergeCell ref="AD5:AD6"/>
    <mergeCell ref="AC5:AC6"/>
    <mergeCell ref="Y5:Y6"/>
    <mergeCell ref="Q5:Q6"/>
    <mergeCell ref="D2:O2"/>
    <mergeCell ref="P2:R2"/>
    <mergeCell ref="AB5:AB6"/>
    <mergeCell ref="Z5:Z6"/>
    <mergeCell ref="AA5:AA6"/>
    <mergeCell ref="H5:H6"/>
    <mergeCell ref="I5:I6"/>
    <mergeCell ref="J5:J6"/>
    <mergeCell ref="I7:I9"/>
    <mergeCell ref="E10:E12"/>
    <mergeCell ref="F10:F12"/>
    <mergeCell ref="A2:C2"/>
    <mergeCell ref="A3:C3"/>
    <mergeCell ref="A5:A6"/>
    <mergeCell ref="G5:G6"/>
    <mergeCell ref="F5:F6"/>
    <mergeCell ref="E5:E6"/>
    <mergeCell ref="D5:D6"/>
    <mergeCell ref="B7:B9"/>
    <mergeCell ref="B10:B12"/>
    <mergeCell ref="G10:G12"/>
    <mergeCell ref="H10:H12"/>
    <mergeCell ref="I10:I12"/>
    <mergeCell ref="D3:O3"/>
    <mergeCell ref="A13:A15"/>
    <mergeCell ref="N13:N15"/>
    <mergeCell ref="O13:O15"/>
    <mergeCell ref="A16:A17"/>
    <mergeCell ref="C16:C17"/>
    <mergeCell ref="D16:D17"/>
    <mergeCell ref="E16:E17"/>
    <mergeCell ref="A10:A12"/>
    <mergeCell ref="C10:C12"/>
    <mergeCell ref="D10:D12"/>
    <mergeCell ref="B13:B15"/>
    <mergeCell ref="B16:B17"/>
    <mergeCell ref="J10:J12"/>
    <mergeCell ref="C13:C15"/>
    <mergeCell ref="D13:D15"/>
    <mergeCell ref="F13:F15"/>
    <mergeCell ref="G13:G15"/>
    <mergeCell ref="H13:H15"/>
    <mergeCell ref="I13:I15"/>
    <mergeCell ref="J13:J15"/>
    <mergeCell ref="E13:E15"/>
    <mergeCell ref="A1:AH1"/>
    <mergeCell ref="A4:H4"/>
    <mergeCell ref="I4:O4"/>
    <mergeCell ref="P4:X4"/>
    <mergeCell ref="Y4:AE4"/>
    <mergeCell ref="AF4:AH4"/>
    <mergeCell ref="L10:L12"/>
    <mergeCell ref="M10:M12"/>
    <mergeCell ref="N10:N12"/>
    <mergeCell ref="O10:O12"/>
    <mergeCell ref="AF5:AF6"/>
    <mergeCell ref="M5:M6"/>
    <mergeCell ref="N5:N6"/>
    <mergeCell ref="C5:C6"/>
    <mergeCell ref="O5:O6"/>
    <mergeCell ref="K5:K6"/>
    <mergeCell ref="L5:L6"/>
    <mergeCell ref="R5:R6"/>
    <mergeCell ref="S5:X5"/>
    <mergeCell ref="A7:A9"/>
    <mergeCell ref="C7:C9"/>
    <mergeCell ref="D7:D9"/>
    <mergeCell ref="E7:E9"/>
    <mergeCell ref="F7:F9"/>
    <mergeCell ref="A18:A20"/>
    <mergeCell ref="C18:C20"/>
    <mergeCell ref="D18:D20"/>
    <mergeCell ref="E18:E20"/>
    <mergeCell ref="F18:F20"/>
    <mergeCell ref="G18:G20"/>
    <mergeCell ref="H18:H20"/>
    <mergeCell ref="I18:I20"/>
    <mergeCell ref="J18:J20"/>
    <mergeCell ref="B18:B20"/>
    <mergeCell ref="A21:A23"/>
    <mergeCell ref="C21:C23"/>
    <mergeCell ref="D21:D23"/>
    <mergeCell ref="E21:E23"/>
    <mergeCell ref="F21:F23"/>
    <mergeCell ref="G21:G23"/>
    <mergeCell ref="H21:H23"/>
    <mergeCell ref="I21:I23"/>
    <mergeCell ref="J21:J23"/>
    <mergeCell ref="B21:B23"/>
    <mergeCell ref="J31:J35"/>
    <mergeCell ref="K31:K35"/>
    <mergeCell ref="L31:L35"/>
    <mergeCell ref="M31:M35"/>
    <mergeCell ref="N31:N35"/>
    <mergeCell ref="O31:O35"/>
    <mergeCell ref="N18:N20"/>
    <mergeCell ref="O18:O20"/>
    <mergeCell ref="K21:K23"/>
    <mergeCell ref="L21:L23"/>
    <mergeCell ref="M21:M23"/>
    <mergeCell ref="N21:N23"/>
    <mergeCell ref="O21:O23"/>
    <mergeCell ref="K18:K20"/>
    <mergeCell ref="L18:L20"/>
    <mergeCell ref="M18:M20"/>
    <mergeCell ref="M39:M41"/>
    <mergeCell ref="C36:C38"/>
    <mergeCell ref="D36:D38"/>
    <mergeCell ref="E36:E38"/>
    <mergeCell ref="F36:F38"/>
    <mergeCell ref="A39:A41"/>
    <mergeCell ref="B39:B41"/>
    <mergeCell ref="C39:C41"/>
    <mergeCell ref="D39:D41"/>
    <mergeCell ref="E39:E41"/>
    <mergeCell ref="F39:F41"/>
    <mergeCell ref="B36:B38"/>
    <mergeCell ref="A36:A38"/>
    <mergeCell ref="A45:A47"/>
    <mergeCell ref="B45:B47"/>
    <mergeCell ref="C45:C47"/>
    <mergeCell ref="D45:D47"/>
    <mergeCell ref="J42:J44"/>
    <mergeCell ref="K42:K44"/>
    <mergeCell ref="L42:L44"/>
    <mergeCell ref="J39:J41"/>
    <mergeCell ref="K39:K41"/>
    <mergeCell ref="L39:L41"/>
    <mergeCell ref="A42:A44"/>
    <mergeCell ref="B42:B44"/>
    <mergeCell ref="C42:C44"/>
    <mergeCell ref="J45:J47"/>
    <mergeCell ref="E42:E44"/>
    <mergeCell ref="F42:F44"/>
    <mergeCell ref="G42:G44"/>
    <mergeCell ref="H42:H44"/>
    <mergeCell ref="I42:I44"/>
    <mergeCell ref="F45:F47"/>
    <mergeCell ref="G45:G47"/>
    <mergeCell ref="H45:H47"/>
    <mergeCell ref="A48:A50"/>
    <mergeCell ref="B48:B50"/>
    <mergeCell ref="C48:C50"/>
    <mergeCell ref="D48:D50"/>
    <mergeCell ref="E48:E50"/>
    <mergeCell ref="F48:F50"/>
    <mergeCell ref="G48:G50"/>
    <mergeCell ref="H48:H50"/>
    <mergeCell ref="I48:I50"/>
    <mergeCell ref="AE7:AE9"/>
    <mergeCell ref="J48:J50"/>
    <mergeCell ref="K48:K50"/>
    <mergeCell ref="L48:L50"/>
    <mergeCell ref="M48:M50"/>
    <mergeCell ref="N48:N50"/>
    <mergeCell ref="O48:O50"/>
    <mergeCell ref="M42:M44"/>
    <mergeCell ref="N42:N44"/>
    <mergeCell ref="O42:O44"/>
    <mergeCell ref="O45:O47"/>
    <mergeCell ref="K45:K47"/>
    <mergeCell ref="L45:L47"/>
    <mergeCell ref="M45:M47"/>
    <mergeCell ref="N39:N41"/>
    <mergeCell ref="O39:O41"/>
    <mergeCell ref="J36:J38"/>
    <mergeCell ref="O7:O9"/>
    <mergeCell ref="J7:J9"/>
    <mergeCell ref="AE16:AE17"/>
    <mergeCell ref="AE18:AE20"/>
    <mergeCell ref="AE21:AE23"/>
    <mergeCell ref="AE26:AE30"/>
    <mergeCell ref="AD26:AD28"/>
    <mergeCell ref="AF18:AF20"/>
    <mergeCell ref="AF21:AF23"/>
    <mergeCell ref="AH18:AH20"/>
    <mergeCell ref="AH21:AH23"/>
    <mergeCell ref="AG21:AG23"/>
    <mergeCell ref="D42:D44"/>
    <mergeCell ref="AE10:AE12"/>
    <mergeCell ref="E45:E47"/>
    <mergeCell ref="N45:N47"/>
    <mergeCell ref="G39:G41"/>
    <mergeCell ref="H39:H41"/>
    <mergeCell ref="I39:I41"/>
    <mergeCell ref="I45:I47"/>
    <mergeCell ref="G36:G38"/>
    <mergeCell ref="H36:H38"/>
    <mergeCell ref="I36:I38"/>
    <mergeCell ref="K36:K38"/>
    <mergeCell ref="O36:O38"/>
    <mergeCell ref="N36:N38"/>
    <mergeCell ref="M36:M38"/>
    <mergeCell ref="I31:I35"/>
    <mergeCell ref="H31:H35"/>
    <mergeCell ref="G31:G35"/>
    <mergeCell ref="F31:F35"/>
    <mergeCell ref="E31:E35"/>
    <mergeCell ref="D31:D35"/>
    <mergeCell ref="C31:C35"/>
    <mergeCell ref="B31:B35"/>
    <mergeCell ref="A31:A35"/>
    <mergeCell ref="P26:P28"/>
    <mergeCell ref="Q26:Q28"/>
    <mergeCell ref="R26:R28"/>
    <mergeCell ref="S26:S28"/>
    <mergeCell ref="A26:A30"/>
    <mergeCell ref="B26:B30"/>
    <mergeCell ref="C26:C30"/>
    <mergeCell ref="D26:D30"/>
    <mergeCell ref="E26:E30"/>
    <mergeCell ref="F26:F30"/>
    <mergeCell ref="G26:G30"/>
    <mergeCell ref="H26:H30"/>
    <mergeCell ref="I26:I30"/>
    <mergeCell ref="J26:J30"/>
    <mergeCell ref="K26:K30"/>
    <mergeCell ref="L26:L30"/>
    <mergeCell ref="M26:M30"/>
    <mergeCell ref="N26:N30"/>
    <mergeCell ref="O26:O30"/>
    <mergeCell ref="AE31:AE35"/>
    <mergeCell ref="Y26:Y28"/>
    <mergeCell ref="AE36:AE38"/>
    <mergeCell ref="T26:T28"/>
    <mergeCell ref="U26:U28"/>
    <mergeCell ref="V26:V28"/>
    <mergeCell ref="W26:W28"/>
    <mergeCell ref="X26:X28"/>
    <mergeCell ref="Z26:Z28"/>
    <mergeCell ref="AA26:AA28"/>
    <mergeCell ref="AB26:AB28"/>
    <mergeCell ref="AC26:AC28"/>
    <mergeCell ref="A24:A25"/>
    <mergeCell ref="B24:B25"/>
    <mergeCell ref="C24:C25"/>
    <mergeCell ref="D24:D25"/>
    <mergeCell ref="E24:E25"/>
    <mergeCell ref="F24:F25"/>
    <mergeCell ref="G24:G25"/>
    <mergeCell ref="H24:H25"/>
    <mergeCell ref="I24:I25"/>
    <mergeCell ref="AH24:AH25"/>
    <mergeCell ref="J24:J25"/>
    <mergeCell ref="K24:K25"/>
    <mergeCell ref="L24:L25"/>
    <mergeCell ref="M24:M25"/>
    <mergeCell ref="N24:N25"/>
    <mergeCell ref="O24:O25"/>
    <mergeCell ref="AE24:AE25"/>
    <mergeCell ref="AF24:AF25"/>
    <mergeCell ref="AG24:AG25"/>
  </mergeCells>
  <conditionalFormatting sqref="I7">
    <cfRule type="cellIs" dxfId="92" priority="390" operator="equal">
      <formula>"Muy Baja"</formula>
    </cfRule>
    <cfRule type="cellIs" dxfId="91" priority="389" operator="equal">
      <formula>"Baja"</formula>
    </cfRule>
    <cfRule type="cellIs" dxfId="90" priority="388" operator="equal">
      <formula>"Media"</formula>
    </cfRule>
    <cfRule type="cellIs" dxfId="89" priority="387" operator="equal">
      <formula>"Alta"</formula>
    </cfRule>
    <cfRule type="cellIs" dxfId="88" priority="386" operator="equal">
      <formula>"Muy Alta"</formula>
    </cfRule>
  </conditionalFormatting>
  <conditionalFormatting sqref="I10">
    <cfRule type="cellIs" dxfId="87" priority="64" operator="equal">
      <formula>"Alta"</formula>
    </cfRule>
    <cfRule type="cellIs" dxfId="86" priority="63" operator="equal">
      <formula>"Muy Alta"</formula>
    </cfRule>
    <cfRule type="cellIs" dxfId="85" priority="67" operator="equal">
      <formula>"Muy Baja"</formula>
    </cfRule>
    <cfRule type="cellIs" dxfId="84" priority="66" operator="equal">
      <formula>"Baja"</formula>
    </cfRule>
    <cfRule type="cellIs" dxfId="83" priority="65" operator="equal">
      <formula>"Media"</formula>
    </cfRule>
  </conditionalFormatting>
  <conditionalFormatting sqref="I13">
    <cfRule type="cellIs" dxfId="82" priority="288" operator="equal">
      <formula>"Muy Alta"</formula>
    </cfRule>
    <cfRule type="cellIs" dxfId="81" priority="289" operator="equal">
      <formula>"Alta"</formula>
    </cfRule>
    <cfRule type="cellIs" dxfId="80" priority="290" operator="equal">
      <formula>"Media"</formula>
    </cfRule>
    <cfRule type="cellIs" dxfId="79" priority="291" operator="equal">
      <formula>"Baja"</formula>
    </cfRule>
    <cfRule type="cellIs" dxfId="78" priority="292" operator="equal">
      <formula>"Muy Baja"</formula>
    </cfRule>
  </conditionalFormatting>
  <conditionalFormatting sqref="I16">
    <cfRule type="cellIs" dxfId="77" priority="262" operator="equal">
      <formula>"Media"</formula>
    </cfRule>
    <cfRule type="cellIs" dxfId="76" priority="263" operator="equal">
      <formula>"Baja"</formula>
    </cfRule>
    <cfRule type="cellIs" dxfId="75" priority="264" operator="equal">
      <formula>"Muy Baja"</formula>
    </cfRule>
    <cfRule type="cellIs" dxfId="74" priority="261" operator="equal">
      <formula>"Alta"</formula>
    </cfRule>
    <cfRule type="cellIs" dxfId="73" priority="260" operator="equal">
      <formula>"Muy Alta"</formula>
    </cfRule>
  </conditionalFormatting>
  <conditionalFormatting sqref="I21:I22 I24">
    <cfRule type="cellIs" dxfId="72" priority="6" operator="equal">
      <formula>"Muy Alta"</formula>
    </cfRule>
    <cfRule type="cellIs" dxfId="71" priority="7" operator="equal">
      <formula>"Alta"</formula>
    </cfRule>
    <cfRule type="cellIs" dxfId="70" priority="8" operator="equal">
      <formula>"Media"</formula>
    </cfRule>
    <cfRule type="cellIs" dxfId="69" priority="9" operator="equal">
      <formula>"Baja"</formula>
    </cfRule>
    <cfRule type="cellIs" dxfId="68" priority="10" operator="equal">
      <formula>"Muy Baja"</formula>
    </cfRule>
  </conditionalFormatting>
  <conditionalFormatting sqref="I26:I28 I31 I36 I39 I42 I45 I48">
    <cfRule type="cellIs" dxfId="67" priority="96" operator="equal">
      <formula>"Muy Baja"</formula>
    </cfRule>
    <cfRule type="cellIs" dxfId="66" priority="95" operator="equal">
      <formula>"Baja"</formula>
    </cfRule>
    <cfRule type="cellIs" dxfId="65" priority="94" operator="equal">
      <formula>"Media"</formula>
    </cfRule>
    <cfRule type="cellIs" dxfId="64" priority="93" operator="equal">
      <formula>"Alta"</formula>
    </cfRule>
    <cfRule type="cellIs" dxfId="63" priority="92" operator="equal">
      <formula>"Muy Alta"</formula>
    </cfRule>
  </conditionalFormatting>
  <conditionalFormatting sqref="L7:L55">
    <cfRule type="containsText" dxfId="62" priority="1" operator="containsText" text="❌">
      <formula>NOT(ISERROR(SEARCH("❌",L7)))</formula>
    </cfRule>
  </conditionalFormatting>
  <conditionalFormatting sqref="M7 M13 M16 M26:M28 M31 M36 M39 M42 M45 M48">
    <cfRule type="cellIs" dxfId="61" priority="383" operator="equal">
      <formula>"Moderado"</formula>
    </cfRule>
    <cfRule type="cellIs" dxfId="60" priority="384" operator="equal">
      <formula>"Menor"</formula>
    </cfRule>
    <cfRule type="cellIs" dxfId="59" priority="385" operator="equal">
      <formula>"Leve"</formula>
    </cfRule>
    <cfRule type="cellIs" dxfId="58" priority="382" operator="equal">
      <formula>"Mayor"</formula>
    </cfRule>
    <cfRule type="cellIs" dxfId="57" priority="381" operator="equal">
      <formula>"Catastrófico"</formula>
    </cfRule>
  </conditionalFormatting>
  <conditionalFormatting sqref="M10">
    <cfRule type="cellIs" dxfId="56" priority="62" operator="equal">
      <formula>"Leve"</formula>
    </cfRule>
    <cfRule type="cellIs" dxfId="55" priority="61" operator="equal">
      <formula>"Menor"</formula>
    </cfRule>
    <cfRule type="cellIs" dxfId="54" priority="60" operator="equal">
      <formula>"Moderado"</formula>
    </cfRule>
    <cfRule type="cellIs" dxfId="53" priority="59" operator="equal">
      <formula>"Mayor"</formula>
    </cfRule>
    <cfRule type="cellIs" dxfId="52" priority="58" operator="equal">
      <formula>"Catastrófico"</formula>
    </cfRule>
  </conditionalFormatting>
  <conditionalFormatting sqref="O7">
    <cfRule type="cellIs" dxfId="51" priority="380" operator="equal">
      <formula>"Bajo"</formula>
    </cfRule>
    <cfRule type="cellIs" dxfId="50" priority="379" operator="equal">
      <formula>"Moderado"</formula>
    </cfRule>
    <cfRule type="cellIs" dxfId="49" priority="377" operator="equal">
      <formula>"Extremo"</formula>
    </cfRule>
    <cfRule type="cellIs" dxfId="48" priority="378" operator="equal">
      <formula>"Alto"</formula>
    </cfRule>
  </conditionalFormatting>
  <conditionalFormatting sqref="O10">
    <cfRule type="cellIs" dxfId="47" priority="57" operator="equal">
      <formula>"Bajo"</formula>
    </cfRule>
    <cfRule type="cellIs" dxfId="46" priority="54" operator="equal">
      <formula>"Extremo"</formula>
    </cfRule>
    <cfRule type="cellIs" dxfId="45" priority="56" operator="equal">
      <formula>"Moderado"</formula>
    </cfRule>
    <cfRule type="cellIs" dxfId="44" priority="55" operator="equal">
      <formula>"Alto"</formula>
    </cfRule>
  </conditionalFormatting>
  <conditionalFormatting sqref="O13">
    <cfRule type="cellIs" dxfId="43" priority="279" operator="equal">
      <formula>"Extremo"</formula>
    </cfRule>
    <cfRule type="cellIs" dxfId="42" priority="282" operator="equal">
      <formula>"Bajo"</formula>
    </cfRule>
    <cfRule type="cellIs" dxfId="41" priority="281" operator="equal">
      <formula>"Moderado"</formula>
    </cfRule>
    <cfRule type="cellIs" dxfId="40" priority="280" operator="equal">
      <formula>"Alto"</formula>
    </cfRule>
  </conditionalFormatting>
  <conditionalFormatting sqref="O16">
    <cfRule type="cellIs" dxfId="39" priority="251" operator="equal">
      <formula>"Extremo"</formula>
    </cfRule>
    <cfRule type="cellIs" dxfId="38" priority="252" operator="equal">
      <formula>"Alto"</formula>
    </cfRule>
    <cfRule type="cellIs" dxfId="37" priority="253" operator="equal">
      <formula>"Moderado"</formula>
    </cfRule>
    <cfRule type="cellIs" dxfId="36" priority="254" operator="equal">
      <formula>"Bajo"</formula>
    </cfRule>
  </conditionalFormatting>
  <conditionalFormatting sqref="O21:O22 O24">
    <cfRule type="cellIs" dxfId="35" priority="2" operator="equal">
      <formula>"Extremo"</formula>
    </cfRule>
    <cfRule type="cellIs" dxfId="34" priority="3" operator="equal">
      <formula>"Alto"</formula>
    </cfRule>
    <cfRule type="cellIs" dxfId="33" priority="4" operator="equal">
      <formula>"Moderado"</formula>
    </cfRule>
    <cfRule type="cellIs" dxfId="32" priority="5" operator="equal">
      <formula>"Bajo"</formula>
    </cfRule>
  </conditionalFormatting>
  <conditionalFormatting sqref="O26:O28 O31 O36 O39 O42 O45 O48">
    <cfRule type="cellIs" dxfId="31" priority="83" operator="equal">
      <formula>"Extremo"</formula>
    </cfRule>
    <cfRule type="cellIs" dxfId="30" priority="84" operator="equal">
      <formula>"Alto"</formula>
    </cfRule>
    <cfRule type="cellIs" dxfId="29" priority="85" operator="equal">
      <formula>"Moderado"</formula>
    </cfRule>
    <cfRule type="cellIs" dxfId="28" priority="86" operator="equal">
      <formula>"Bajo"</formula>
    </cfRule>
  </conditionalFormatting>
  <conditionalFormatting sqref="Z7:Z26 I18:I19">
    <cfRule type="cellIs" dxfId="27" priority="24" operator="equal">
      <formula>"Muy Baja"</formula>
    </cfRule>
    <cfRule type="cellIs" dxfId="26" priority="22" operator="equal">
      <formula>"Media"</formula>
    </cfRule>
    <cfRule type="cellIs" dxfId="25" priority="23" operator="equal">
      <formula>"Baja"</formula>
    </cfRule>
    <cfRule type="cellIs" dxfId="24" priority="21" operator="equal">
      <formula>"Alta"</formula>
    </cfRule>
    <cfRule type="cellIs" dxfId="23" priority="20" operator="equal">
      <formula>"Muy Alta"</formula>
    </cfRule>
  </conditionalFormatting>
  <conditionalFormatting sqref="Z29:Z55">
    <cfRule type="cellIs" dxfId="22" priority="52" operator="equal">
      <formula>"Baja"</formula>
    </cfRule>
    <cfRule type="cellIs" dxfId="21" priority="51" operator="equal">
      <formula>"Media"</formula>
    </cfRule>
    <cfRule type="cellIs" dxfId="20" priority="50" operator="equal">
      <formula>"Alta"</formula>
    </cfRule>
    <cfRule type="cellIs" dxfId="19" priority="49" operator="equal">
      <formula>"Muy Alta"</formula>
    </cfRule>
    <cfRule type="cellIs" dxfId="18" priority="53" operator="equal">
      <formula>"Muy Baja"</formula>
    </cfRule>
  </conditionalFormatting>
  <conditionalFormatting sqref="AB7:AB26 M18:M19 M21:M22 M24">
    <cfRule type="cellIs" dxfId="17" priority="19" operator="equal">
      <formula>"Leve"</formula>
    </cfRule>
    <cfRule type="cellIs" dxfId="16" priority="17" operator="equal">
      <formula>"Moderado"</formula>
    </cfRule>
    <cfRule type="cellIs" dxfId="15" priority="16" operator="equal">
      <formula>"Mayor"</formula>
    </cfRule>
    <cfRule type="cellIs" dxfId="14" priority="15" operator="equal">
      <formula>"Catastrófico"</formula>
    </cfRule>
    <cfRule type="cellIs" dxfId="13" priority="18" operator="equal">
      <formula>"Menor"</formula>
    </cfRule>
  </conditionalFormatting>
  <conditionalFormatting sqref="AB29:AB55">
    <cfRule type="cellIs" dxfId="12" priority="47" operator="equal">
      <formula>"Menor"</formula>
    </cfRule>
    <cfRule type="cellIs" dxfId="11" priority="48" operator="equal">
      <formula>"Leve"</formula>
    </cfRule>
    <cfRule type="cellIs" dxfId="10" priority="44" operator="equal">
      <formula>"Catastrófico"</formula>
    </cfRule>
    <cfRule type="cellIs" dxfId="9" priority="45" operator="equal">
      <formula>"Mayor"</formula>
    </cfRule>
    <cfRule type="cellIs" dxfId="8" priority="46" operator="equal">
      <formula>"Moderado"</formula>
    </cfRule>
  </conditionalFormatting>
  <conditionalFormatting sqref="AD7:AD26 O18:O19">
    <cfRule type="cellIs" dxfId="7" priority="12" operator="equal">
      <formula>"Alto"</formula>
    </cfRule>
    <cfRule type="cellIs" dxfId="6" priority="11" operator="equal">
      <formula>"Extremo"</formula>
    </cfRule>
    <cfRule type="cellIs" dxfId="5" priority="14" operator="equal">
      <formula>"Bajo"</formula>
    </cfRule>
    <cfRule type="cellIs" dxfId="4" priority="13" operator="equal">
      <formula>"Moderado"</formula>
    </cfRule>
  </conditionalFormatting>
  <conditionalFormatting sqref="AD29:AD55">
    <cfRule type="cellIs" dxfId="3" priority="40" operator="equal">
      <formula>"Extremo"</formula>
    </cfRule>
    <cfRule type="cellIs" dxfId="2" priority="42" operator="equal">
      <formula>"Moderado"</formula>
    </cfRule>
    <cfRule type="cellIs" dxfId="1" priority="41" operator="equal">
      <formula>"Alto"</formula>
    </cfRule>
    <cfRule type="cellIs" dxfId="0" priority="43" operator="equal">
      <formula>"Bajo"</formula>
    </cfRule>
  </conditionalFormatting>
  <dataValidations count="2">
    <dataValidation type="list" allowBlank="1" showInputMessage="1" showErrorMessage="1" sqref="S7:S9 S29:T55 V7:X9 V29:X55 V13:X26 S13:S26 T21:T26" xr:uid="{A9E854D9-3CC6-4060-904A-E1D425BD2436}">
      <formula1>#REF!</formula1>
    </dataValidation>
    <dataValidation type="list" allowBlank="1" showInputMessage="1" showErrorMessage="1" sqref="T7:T20" xr:uid="{05BAC093-86F6-4FEF-955F-93D100AF7F96}">
      <formula1>"Manual, Automático"</formula1>
    </dataValidation>
  </dataValidations>
  <printOptions horizontalCentered="1" verticalCentered="1"/>
  <pageMargins left="0.70866141732283472" right="0.70866141732283472" top="0.74803149606299213" bottom="0.74803149606299213" header="0.31496062992125984" footer="0.31496062992125984"/>
  <pageSetup scale="20" orientation="landscape" r:id="rId1"/>
  <rowBreaks count="1" manualBreakCount="1">
    <brk id="17" max="3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8FB09FD-74C2-4235-B2A8-573BAC9EB63D}">
          <x14:formula1>
            <xm:f>'Opciones Tratamiento'!$B$13:$B$19</xm:f>
          </x14:formula1>
          <xm:sqref>G7:G9 G31:G35 G39:G55</xm:sqref>
        </x14:dataValidation>
        <x14:dataValidation type="list" allowBlank="1" showInputMessage="1" showErrorMessage="1" xr:uid="{53BBF079-9690-4357-9E80-B1AFB0878F15}">
          <x14:formula1>
            <xm:f>'Opciones Tratamiento'!$E$2:$E$4</xm:f>
          </x14:formula1>
          <xm:sqref>C48:C55</xm:sqref>
        </x14:dataValidation>
        <x14:dataValidation type="list" allowBlank="1" showInputMessage="1" showErrorMessage="1" xr:uid="{4EBB87BA-35D2-45E7-B363-44B3E79D53E2}">
          <x14:formula1>
            <xm:f>'Opciones Tratamiento'!$B$2:$B$5</xm:f>
          </x14:formula1>
          <xm:sqref>AE7 AE13 AE16 AE39:AE55 AE26:AE28 AE31 AE36</xm:sqref>
        </x14:dataValidation>
        <x14:dataValidation type="list" allowBlank="1" showInputMessage="1" showErrorMessage="1" xr:uid="{97BFE4FB-2BB7-4707-B0B6-BC0090B2643E}">
          <x14:formula1>
            <xm:f>'Opciones Tratamiento'!$E$2</xm:f>
          </x14:formula1>
          <xm:sqref>C7:C9 C31:C35 C39:C47</xm:sqref>
        </x14:dataValidation>
        <x14:dataValidation type="list" allowBlank="1" showInputMessage="1" showErrorMessage="1" xr:uid="{3E7FF5F5-EC71-42FA-B7EC-4EB2DC1D78EB}">
          <x14:formula1>
            <xm:f>'Tabla Impacto'!$F$210:$F$215</xm:f>
          </x14:formula1>
          <xm:sqref>K7:K9</xm:sqref>
        </x14:dataValidation>
        <x14:dataValidation type="custom" allowBlank="1" showInputMessage="1" showErrorMessage="1" error="Recuerde que las acciones se generan bajo la medida de mitigar el riesgo" xr:uid="{73EE1958-2B22-4EA8-8285-E4128FDC237E}">
          <x14:formula1>
            <xm:f>IF(OR(AE39='Opciones Tratamiento'!$B$2,AE39='Opciones Tratamiento'!$B$3,AE39='Opciones Tratamiento'!$B$4),ISBLANK(AE39),ISTEXT(AE39))</xm:f>
          </x14:formula1>
          <xm:sqref>AF39:AG55</xm:sqref>
        </x14:dataValidation>
        <x14:dataValidation type="list" allowBlank="1" showInputMessage="1" showErrorMessage="1" xr:uid="{FA5DEDBE-03CC-49AF-A80B-52A4EC66D9FD}">
          <x14:formula1>
            <xm:f>'C:\Users\ximenaportillop\OneDrive - Universidad del Magdalena\00. COGUI+\2025\Riesgos\Riesgos fiscales\Finales\[07. IDI Mapa+Riesgo+FiscalInvestigacion+2025.xlsx]Tabla Impacto'!#REF!</xm:f>
          </x14:formula1>
          <xm:sqref>K10:K12</xm:sqref>
        </x14:dataValidation>
        <x14:dataValidation type="list" allowBlank="1" showInputMessage="1" showErrorMessage="1" xr:uid="{B2909A3B-FE4F-4690-95E4-BD9D1ABE5E8B}">
          <x14:formula1>
            <xm:f>'C:\Users\ximenaportillop\OneDrive - Universidad del Magdalena\00. COGUI+\2025\Riesgos\Riesgos fiscales\Finales\[07. IDI Mapa+Riesgo+FiscalInvestigacion+2025.xlsx]Opciones Tratamiento'!#REF!</xm:f>
          </x14:formula1>
          <xm:sqref>C10:C12 G10:G12 AE10</xm:sqref>
        </x14:dataValidation>
        <x14:dataValidation type="list" allowBlank="1" showInputMessage="1" showErrorMessage="1" xr:uid="{6051B6A8-DAA1-4E51-8511-E6D756ACFE82}">
          <x14:formula1>
            <xm:f>'C:\Users\ximenaportillop\OneDrive - Universidad del Magdalena\00. COGUI+\2025\Riesgos\Riesgos fiscales\Finales\[07. IDI Mapa+Riesgo+FiscalInvestigacion+2025.xlsx]Tabla Valoración controles'!#REF!</xm:f>
          </x14:formula1>
          <xm:sqref>V10:X12 S10:S12</xm:sqref>
        </x14:dataValidation>
        <x14:dataValidation type="list" allowBlank="1" showInputMessage="1" showErrorMessage="1" xr:uid="{6C2C3A55-1938-42BA-8C9C-0AD6DAAB0C5F}">
          <x14:formula1>
            <xm:f>'https://universidadmag-my.sharepoint.com/personal/ximenaportillop_unimagdalena_edu_co/Documents/00. COGUI+/2025/Riesgos/Riesgos fiscales/Finales/[11. CO Mapa+Riesgo+Fiscal+Contratacion+2025.xlsx]Opciones Tratamiento'!#REF!</xm:f>
          </x14:formula1>
          <xm:sqref>C13:C17 G13:G17</xm:sqref>
        </x14:dataValidation>
        <x14:dataValidation type="list" allowBlank="1" showInputMessage="1" showErrorMessage="1" xr:uid="{45BB33BD-4079-414E-9754-CCEA45E68078}">
          <x14:formula1>
            <xm:f>'https://universidadmag.sharepoint.com/sites/RiesgosdeGestin/Documentos compartidos/General/Mesas de trabajo 2025/REVISAR PARA CARGUE/12. GF/[Mapa+Riesgo+Fiscal+Institucional+2025.xlsx]Opciones Tratamiento'!#REF!</xm:f>
          </x14:formula1>
          <xm:sqref>C26:C30 G26:G30 C36:C38 G36:G38</xm:sqref>
        </x14:dataValidation>
        <x14:dataValidation type="custom" allowBlank="1" showInputMessage="1" showErrorMessage="1" error="Recuerde que las acciones se generan bajo la medida de mitigar el riesgo" xr:uid="{9686E895-F6CB-40EE-AECB-AFA37CCCE56F}">
          <x14:formula1>
            <xm:f>IF(OR(AF39='Opciones Tratamiento'!$B$2,AF39='Opciones Tratamiento'!$B$3,AF39='Opciones Tratamiento'!$B$4),ISBLANK(AF39),ISTEXT(AF39))</xm:f>
          </x14:formula1>
          <xm:sqref>AH39:AH55</xm:sqref>
        </x14:dataValidation>
        <x14:dataValidation type="list" allowBlank="1" showInputMessage="1" showErrorMessage="1" xr:uid="{D97AEDDF-5F8F-4E6E-83B8-725900F429A2}">
          <x14:formula1>
            <xm:f>'Tabla Impacto'!$F$210:$F$221</xm:f>
          </x14:formula1>
          <xm:sqref>K13:K17 K26:K55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4" sqref="B4"/>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41"/>
      <c r="B1" s="553" t="s">
        <v>215</v>
      </c>
      <c r="C1" s="553"/>
      <c r="D1" s="553"/>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10"/>
      <c r="C3" s="11" t="s">
        <v>216</v>
      </c>
      <c r="D3" s="11" t="s">
        <v>217</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12" t="s">
        <v>218</v>
      </c>
      <c r="C4" s="13" t="s">
        <v>219</v>
      </c>
      <c r="D4" s="14">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5" t="s">
        <v>220</v>
      </c>
      <c r="C5" s="16" t="s">
        <v>221</v>
      </c>
      <c r="D5" s="17">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8" t="s">
        <v>222</v>
      </c>
      <c r="C6" s="16" t="s">
        <v>223</v>
      </c>
      <c r="D6" s="17">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9" t="s">
        <v>224</v>
      </c>
      <c r="C7" s="16" t="s">
        <v>225</v>
      </c>
      <c r="D7" s="17">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20" t="s">
        <v>226</v>
      </c>
      <c r="C8" s="16" t="s">
        <v>227</v>
      </c>
      <c r="D8" s="17">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46"/>
      <c r="C9" s="46"/>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47"/>
      <c r="C10" s="46"/>
      <c r="D10" s="4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46"/>
      <c r="C11" s="46"/>
      <c r="D11" s="4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46"/>
      <c r="C12" s="46"/>
      <c r="D12" s="46"/>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46"/>
      <c r="C13" s="46"/>
      <c r="D13" s="46"/>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46"/>
      <c r="C14" s="46"/>
      <c r="D14" s="46"/>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46"/>
      <c r="C15" s="46"/>
      <c r="D15" s="46"/>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46"/>
      <c r="C16" s="46"/>
      <c r="D16" s="46"/>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46"/>
      <c r="C17" s="46"/>
      <c r="D17" s="46"/>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46"/>
      <c r="C18" s="46"/>
      <c r="D18" s="46"/>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55" zoomScale="60" zoomScaleNormal="60" workbookViewId="0">
      <selection activeCell="B5" sqref="B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54" t="s">
        <v>228</v>
      </c>
      <c r="C1" s="554"/>
      <c r="D1" s="554"/>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60" x14ac:dyDescent="0.25">
      <c r="A3" s="41"/>
      <c r="B3" s="43"/>
      <c r="C3" s="31" t="s">
        <v>229</v>
      </c>
      <c r="D3" s="31" t="s">
        <v>230</v>
      </c>
      <c r="E3" s="41"/>
      <c r="F3" s="41"/>
      <c r="G3" s="41"/>
      <c r="H3" s="41"/>
      <c r="I3" s="41"/>
      <c r="J3" s="41"/>
      <c r="K3" s="41"/>
      <c r="L3" s="41"/>
      <c r="M3" s="41"/>
      <c r="N3" s="41"/>
      <c r="O3" s="41"/>
      <c r="P3" s="41"/>
      <c r="Q3" s="41"/>
      <c r="R3" s="41"/>
      <c r="S3" s="41"/>
      <c r="T3" s="41"/>
      <c r="U3" s="41"/>
    </row>
    <row r="4" spans="1:21" ht="33.75" x14ac:dyDescent="0.25">
      <c r="A4" s="42" t="s">
        <v>231</v>
      </c>
      <c r="B4" s="34" t="s">
        <v>232</v>
      </c>
      <c r="C4" s="39" t="s">
        <v>233</v>
      </c>
      <c r="D4" s="32" t="s">
        <v>234</v>
      </c>
      <c r="E4" s="41"/>
      <c r="F4" s="41"/>
      <c r="G4" s="41"/>
      <c r="H4" s="41"/>
      <c r="I4" s="41"/>
      <c r="J4" s="41"/>
      <c r="K4" s="41"/>
      <c r="L4" s="41"/>
      <c r="M4" s="41"/>
      <c r="N4" s="41"/>
      <c r="O4" s="41"/>
      <c r="P4" s="41"/>
      <c r="Q4" s="41"/>
      <c r="R4" s="41"/>
      <c r="S4" s="41"/>
      <c r="T4" s="41"/>
      <c r="U4" s="41"/>
    </row>
    <row r="5" spans="1:21" ht="101.25" x14ac:dyDescent="0.25">
      <c r="A5" s="42" t="s">
        <v>235</v>
      </c>
      <c r="B5" s="35" t="s">
        <v>236</v>
      </c>
      <c r="C5" s="40" t="s">
        <v>237</v>
      </c>
      <c r="D5" s="33" t="s">
        <v>238</v>
      </c>
      <c r="E5" s="41"/>
      <c r="F5" s="41"/>
      <c r="G5" s="41"/>
      <c r="H5" s="41"/>
      <c r="I5" s="41"/>
      <c r="J5" s="41"/>
      <c r="K5" s="41"/>
      <c r="L5" s="41"/>
      <c r="M5" s="41"/>
      <c r="N5" s="41"/>
      <c r="O5" s="41"/>
      <c r="P5" s="41"/>
      <c r="Q5" s="41"/>
      <c r="R5" s="41"/>
      <c r="S5" s="41"/>
      <c r="T5" s="41"/>
      <c r="U5" s="41"/>
    </row>
    <row r="6" spans="1:21" ht="67.5" x14ac:dyDescent="0.25">
      <c r="A6" s="42" t="s">
        <v>239</v>
      </c>
      <c r="B6" s="36" t="s">
        <v>240</v>
      </c>
      <c r="C6" s="40" t="s">
        <v>241</v>
      </c>
      <c r="D6" s="33" t="s">
        <v>242</v>
      </c>
      <c r="E6" s="41"/>
      <c r="F6" s="41"/>
      <c r="G6" s="41"/>
      <c r="H6" s="41"/>
      <c r="I6" s="41"/>
      <c r="J6" s="41"/>
      <c r="K6" s="41"/>
      <c r="L6" s="41"/>
      <c r="M6" s="41"/>
      <c r="N6" s="41"/>
      <c r="O6" s="41"/>
      <c r="P6" s="41"/>
      <c r="Q6" s="41"/>
      <c r="R6" s="41"/>
      <c r="S6" s="41"/>
      <c r="T6" s="41"/>
      <c r="U6" s="41"/>
    </row>
    <row r="7" spans="1:21" ht="101.25" x14ac:dyDescent="0.25">
      <c r="A7" s="42" t="s">
        <v>243</v>
      </c>
      <c r="B7" s="37" t="s">
        <v>244</v>
      </c>
      <c r="C7" s="40" t="s">
        <v>245</v>
      </c>
      <c r="D7" s="33" t="s">
        <v>246</v>
      </c>
      <c r="E7" s="41"/>
      <c r="F7" s="41"/>
      <c r="G7" s="41"/>
      <c r="H7" s="41"/>
      <c r="I7" s="41"/>
      <c r="J7" s="41"/>
      <c r="K7" s="41"/>
      <c r="L7" s="41"/>
      <c r="M7" s="41"/>
      <c r="N7" s="41"/>
      <c r="O7" s="41"/>
      <c r="P7" s="41"/>
      <c r="Q7" s="41"/>
      <c r="R7" s="41"/>
      <c r="S7" s="41"/>
      <c r="T7" s="41"/>
      <c r="U7" s="41"/>
    </row>
    <row r="8" spans="1:21" ht="67.5" x14ac:dyDescent="0.25">
      <c r="A8" s="42" t="s">
        <v>247</v>
      </c>
      <c r="B8" s="38" t="s">
        <v>248</v>
      </c>
      <c r="C8" s="40" t="s">
        <v>249</v>
      </c>
      <c r="D8" s="33" t="s">
        <v>250</v>
      </c>
      <c r="E8" s="41"/>
      <c r="F8" s="41"/>
      <c r="G8" s="41"/>
      <c r="H8" s="41"/>
      <c r="I8" s="41"/>
      <c r="J8" s="41"/>
      <c r="K8" s="41"/>
      <c r="L8" s="41"/>
      <c r="M8" s="41"/>
      <c r="N8" s="41"/>
      <c r="O8" s="41"/>
      <c r="P8" s="41"/>
      <c r="Q8" s="41"/>
      <c r="R8" s="41"/>
      <c r="S8" s="41"/>
      <c r="T8" s="41"/>
      <c r="U8" s="41"/>
    </row>
    <row r="9" spans="1:21" ht="20.25" x14ac:dyDescent="0.25">
      <c r="A9" s="42"/>
      <c r="B9" s="42"/>
      <c r="C9" s="44"/>
      <c r="D9" s="44"/>
      <c r="E9" s="41"/>
      <c r="F9" s="41"/>
      <c r="G9" s="41"/>
      <c r="H9" s="41"/>
      <c r="I9" s="41"/>
      <c r="J9" s="41"/>
      <c r="K9" s="41"/>
      <c r="L9" s="41"/>
      <c r="M9" s="41"/>
      <c r="N9" s="41"/>
      <c r="O9" s="41"/>
      <c r="P9" s="41"/>
      <c r="Q9" s="41"/>
      <c r="R9" s="41"/>
      <c r="S9" s="41"/>
      <c r="T9" s="41"/>
      <c r="U9" s="41"/>
    </row>
    <row r="10" spans="1:21" ht="16.5" x14ac:dyDescent="0.25">
      <c r="A10" s="42"/>
      <c r="B10" s="45"/>
      <c r="C10" s="45"/>
      <c r="D10" s="45"/>
      <c r="E10" s="41"/>
      <c r="F10" s="41"/>
      <c r="G10" s="41"/>
      <c r="H10" s="41"/>
      <c r="I10" s="41"/>
      <c r="J10" s="41"/>
      <c r="K10" s="41"/>
      <c r="L10" s="41"/>
      <c r="M10" s="41"/>
      <c r="N10" s="41"/>
      <c r="O10" s="41"/>
      <c r="P10" s="41"/>
      <c r="Q10" s="41"/>
      <c r="R10" s="41"/>
      <c r="S10" s="41"/>
      <c r="T10" s="41"/>
      <c r="U10" s="41"/>
    </row>
    <row r="11" spans="1:21" x14ac:dyDescent="0.25">
      <c r="A11" s="42"/>
      <c r="B11" s="42" t="s">
        <v>251</v>
      </c>
      <c r="C11" s="42" t="s">
        <v>252</v>
      </c>
      <c r="D11" s="42" t="s">
        <v>253</v>
      </c>
      <c r="E11" s="41"/>
      <c r="F11" s="41"/>
      <c r="G11" s="41"/>
      <c r="H11" s="41"/>
      <c r="I11" s="41"/>
      <c r="J11" s="41"/>
      <c r="K11" s="41"/>
      <c r="L11" s="41"/>
      <c r="M11" s="41"/>
      <c r="N11" s="41"/>
      <c r="O11" s="41"/>
      <c r="P11" s="41"/>
      <c r="Q11" s="41"/>
      <c r="R11" s="41"/>
      <c r="S11" s="41"/>
      <c r="T11" s="41"/>
      <c r="U11" s="41"/>
    </row>
    <row r="12" spans="1:21" x14ac:dyDescent="0.25">
      <c r="A12" s="42"/>
      <c r="B12" s="42" t="s">
        <v>254</v>
      </c>
      <c r="C12" s="42" t="s">
        <v>92</v>
      </c>
      <c r="D12" s="42" t="s">
        <v>255</v>
      </c>
      <c r="E12" s="41"/>
      <c r="F12" s="41"/>
      <c r="G12" s="41"/>
      <c r="H12" s="41"/>
      <c r="I12" s="41"/>
      <c r="J12" s="41"/>
      <c r="K12" s="41"/>
      <c r="L12" s="41"/>
      <c r="M12" s="41"/>
      <c r="N12" s="41"/>
      <c r="O12" s="41"/>
      <c r="P12" s="41"/>
      <c r="Q12" s="41"/>
      <c r="R12" s="41"/>
      <c r="S12" s="41"/>
      <c r="T12" s="41"/>
      <c r="U12" s="41"/>
    </row>
    <row r="13" spans="1:21" x14ac:dyDescent="0.25">
      <c r="A13" s="42"/>
      <c r="B13" s="42"/>
      <c r="C13" s="42" t="s">
        <v>148</v>
      </c>
      <c r="D13" s="42" t="s">
        <v>256</v>
      </c>
      <c r="E13" s="41"/>
      <c r="F13" s="41"/>
      <c r="G13" s="41"/>
      <c r="H13" s="41"/>
      <c r="I13" s="41"/>
      <c r="J13" s="41"/>
      <c r="K13" s="41"/>
      <c r="L13" s="41"/>
      <c r="M13" s="41"/>
      <c r="N13" s="41"/>
      <c r="O13" s="41"/>
      <c r="P13" s="41"/>
      <c r="Q13" s="41"/>
      <c r="R13" s="41"/>
      <c r="S13" s="41"/>
      <c r="T13" s="41"/>
      <c r="U13" s="41"/>
    </row>
    <row r="14" spans="1:21" x14ac:dyDescent="0.25">
      <c r="A14" s="42"/>
      <c r="B14" s="42"/>
      <c r="C14" s="42" t="s">
        <v>257</v>
      </c>
      <c r="D14" s="42" t="s">
        <v>258</v>
      </c>
      <c r="E14" s="41"/>
      <c r="F14" s="41"/>
      <c r="G14" s="41"/>
      <c r="H14" s="41"/>
      <c r="I14" s="41"/>
      <c r="J14" s="41"/>
      <c r="K14" s="41"/>
      <c r="L14" s="41"/>
      <c r="M14" s="41"/>
      <c r="N14" s="41"/>
      <c r="O14" s="41"/>
      <c r="P14" s="41"/>
      <c r="Q14" s="41"/>
      <c r="R14" s="41"/>
      <c r="S14" s="41"/>
      <c r="T14" s="41"/>
      <c r="U14" s="41"/>
    </row>
    <row r="15" spans="1:21" x14ac:dyDescent="0.25">
      <c r="A15" s="42"/>
      <c r="B15" s="42"/>
      <c r="C15" s="42" t="s">
        <v>259</v>
      </c>
      <c r="D15" s="42" t="s">
        <v>260</v>
      </c>
      <c r="E15" s="41"/>
      <c r="F15" s="41"/>
      <c r="G15" s="41"/>
      <c r="H15" s="41"/>
      <c r="I15" s="41"/>
      <c r="J15" s="41"/>
      <c r="K15" s="41"/>
      <c r="L15" s="41"/>
      <c r="M15" s="41"/>
      <c r="N15" s="41"/>
      <c r="O15" s="41"/>
      <c r="P15" s="41"/>
      <c r="Q15" s="41"/>
      <c r="R15" s="41"/>
      <c r="S15" s="41"/>
      <c r="T15" s="41"/>
      <c r="U15" s="41"/>
    </row>
    <row r="16" spans="1:21" x14ac:dyDescent="0.25">
      <c r="A16" s="42"/>
      <c r="B16" s="42"/>
      <c r="C16" s="42"/>
      <c r="D16" s="42"/>
      <c r="E16" s="41"/>
      <c r="F16" s="41"/>
      <c r="G16" s="41"/>
      <c r="H16" s="41"/>
      <c r="I16" s="41"/>
      <c r="J16" s="41"/>
      <c r="K16" s="41"/>
      <c r="L16" s="41"/>
      <c r="M16" s="41"/>
      <c r="N16" s="41"/>
      <c r="O16" s="41"/>
    </row>
    <row r="17" spans="1:15" x14ac:dyDescent="0.25">
      <c r="A17" s="42"/>
      <c r="B17" s="42"/>
      <c r="C17" s="42"/>
      <c r="D17" s="42"/>
      <c r="E17" s="41"/>
      <c r="F17" s="41"/>
      <c r="G17" s="41"/>
      <c r="H17" s="41"/>
      <c r="I17" s="41"/>
      <c r="J17" s="41"/>
      <c r="K17" s="41"/>
      <c r="L17" s="41"/>
      <c r="M17" s="41"/>
      <c r="N17" s="41"/>
      <c r="O17" s="41"/>
    </row>
    <row r="18" spans="1:15" x14ac:dyDescent="0.25">
      <c r="A18" s="42"/>
      <c r="B18" s="46"/>
      <c r="C18" s="46"/>
      <c r="D18" s="46"/>
      <c r="E18" s="41"/>
      <c r="F18" s="41"/>
      <c r="G18" s="41"/>
      <c r="H18" s="41"/>
      <c r="I18" s="41"/>
      <c r="J18" s="41"/>
      <c r="K18" s="41"/>
      <c r="L18" s="41"/>
      <c r="M18" s="41"/>
      <c r="N18" s="41"/>
      <c r="O18" s="41"/>
    </row>
    <row r="19" spans="1:15" x14ac:dyDescent="0.25">
      <c r="A19" s="42"/>
      <c r="B19" s="46"/>
      <c r="C19" s="46"/>
      <c r="D19" s="46"/>
      <c r="E19" s="41"/>
      <c r="F19" s="41"/>
      <c r="G19" s="41"/>
      <c r="H19" s="41"/>
      <c r="I19" s="41"/>
      <c r="J19" s="41"/>
      <c r="K19" s="41"/>
      <c r="L19" s="41"/>
      <c r="M19" s="41"/>
      <c r="N19" s="41"/>
      <c r="O19" s="41"/>
    </row>
    <row r="20" spans="1:15" x14ac:dyDescent="0.25">
      <c r="A20" s="42"/>
      <c r="B20" s="46"/>
      <c r="C20" s="46"/>
      <c r="D20" s="46"/>
      <c r="E20" s="41"/>
      <c r="F20" s="41"/>
      <c r="G20" s="41"/>
      <c r="H20" s="41"/>
      <c r="I20" s="41"/>
      <c r="J20" s="41"/>
      <c r="K20" s="41"/>
      <c r="L20" s="41"/>
      <c r="M20" s="41"/>
      <c r="N20" s="41"/>
      <c r="O20" s="41"/>
    </row>
    <row r="21" spans="1:15" x14ac:dyDescent="0.25">
      <c r="A21" s="42"/>
      <c r="B21" s="46"/>
      <c r="C21" s="46"/>
      <c r="D21" s="46"/>
      <c r="E21" s="41"/>
      <c r="F21" s="41"/>
      <c r="G21" s="41"/>
      <c r="H21" s="41"/>
      <c r="I21" s="41"/>
      <c r="J21" s="41"/>
      <c r="K21" s="41"/>
      <c r="L21" s="41"/>
      <c r="M21" s="41"/>
      <c r="N21" s="41"/>
      <c r="O21" s="41"/>
    </row>
    <row r="22" spans="1:15" ht="20.25" x14ac:dyDescent="0.25">
      <c r="A22" s="42"/>
      <c r="B22" s="42"/>
      <c r="C22" s="44"/>
      <c r="D22" s="44"/>
      <c r="E22" s="41"/>
      <c r="F22" s="41"/>
      <c r="G22" s="41"/>
      <c r="H22" s="41"/>
      <c r="I22" s="41"/>
      <c r="J22" s="41"/>
      <c r="K22" s="41"/>
      <c r="L22" s="41"/>
      <c r="M22" s="41"/>
      <c r="N22" s="41"/>
      <c r="O22" s="41"/>
    </row>
    <row r="23" spans="1:15" ht="20.25" x14ac:dyDescent="0.25">
      <c r="A23" s="42"/>
      <c r="B23" s="42"/>
      <c r="C23" s="44"/>
      <c r="D23" s="44"/>
      <c r="E23" s="41"/>
      <c r="F23" s="41"/>
      <c r="G23" s="41"/>
      <c r="H23" s="41"/>
      <c r="I23" s="41"/>
      <c r="J23" s="41"/>
      <c r="K23" s="41"/>
      <c r="L23" s="41"/>
      <c r="M23" s="41"/>
      <c r="N23" s="41"/>
      <c r="O23" s="41"/>
    </row>
    <row r="24" spans="1:15" ht="20.25" x14ac:dyDescent="0.25">
      <c r="A24" s="42"/>
      <c r="B24" s="42"/>
      <c r="C24" s="44"/>
      <c r="D24" s="44"/>
      <c r="E24" s="41"/>
      <c r="F24" s="41"/>
      <c r="G24" s="41"/>
      <c r="H24" s="41"/>
      <c r="I24" s="41"/>
      <c r="J24" s="41"/>
      <c r="K24" s="41"/>
      <c r="L24" s="41"/>
      <c r="M24" s="41"/>
      <c r="N24" s="41"/>
      <c r="O24" s="41"/>
    </row>
    <row r="25" spans="1:15" ht="20.25" x14ac:dyDescent="0.25">
      <c r="A25" s="42"/>
      <c r="B25" s="42"/>
      <c r="C25" s="44"/>
      <c r="D25" s="44"/>
      <c r="E25" s="41"/>
      <c r="F25" s="41"/>
      <c r="G25" s="41"/>
      <c r="H25" s="41"/>
      <c r="I25" s="41"/>
      <c r="J25" s="41"/>
      <c r="K25" s="41"/>
      <c r="L25" s="41"/>
      <c r="M25" s="41"/>
      <c r="N25" s="41"/>
      <c r="O25" s="41"/>
    </row>
    <row r="26" spans="1:15" ht="20.25" x14ac:dyDescent="0.25">
      <c r="A26" s="42"/>
      <c r="B26" s="42"/>
      <c r="C26" s="44"/>
      <c r="D26" s="44"/>
      <c r="E26" s="41"/>
      <c r="F26" s="41"/>
      <c r="G26" s="41"/>
      <c r="H26" s="41"/>
      <c r="I26" s="41"/>
      <c r="J26" s="41"/>
      <c r="K26" s="41"/>
      <c r="L26" s="41"/>
      <c r="M26" s="41"/>
      <c r="N26" s="41"/>
      <c r="O26" s="41"/>
    </row>
    <row r="27" spans="1:15" ht="20.25" x14ac:dyDescent="0.25">
      <c r="A27" s="42"/>
      <c r="B27" s="42"/>
      <c r="C27" s="44"/>
      <c r="D27" s="44"/>
      <c r="E27" s="41"/>
      <c r="F27" s="41"/>
      <c r="G27" s="41"/>
      <c r="H27" s="41"/>
      <c r="I27" s="41"/>
      <c r="J27" s="41"/>
      <c r="K27" s="41"/>
      <c r="L27" s="41"/>
      <c r="M27" s="41"/>
      <c r="N27" s="41"/>
      <c r="O27" s="41"/>
    </row>
    <row r="28" spans="1:15" ht="20.25" x14ac:dyDescent="0.25">
      <c r="A28" s="42"/>
      <c r="B28" s="42"/>
      <c r="C28" s="44"/>
      <c r="D28" s="44"/>
      <c r="E28" s="41"/>
      <c r="F28" s="41"/>
      <c r="G28" s="41"/>
      <c r="H28" s="41"/>
      <c r="I28" s="41"/>
      <c r="J28" s="41"/>
      <c r="K28" s="41"/>
      <c r="L28" s="41"/>
      <c r="M28" s="41"/>
      <c r="N28" s="41"/>
      <c r="O28" s="41"/>
    </row>
    <row r="29" spans="1:15" ht="20.25" x14ac:dyDescent="0.25">
      <c r="A29" s="42"/>
      <c r="B29" s="42"/>
      <c r="C29" s="44"/>
      <c r="D29" s="44"/>
      <c r="E29" s="41"/>
      <c r="F29" s="41"/>
      <c r="G29" s="41"/>
      <c r="H29" s="41"/>
      <c r="I29" s="41"/>
      <c r="J29" s="41"/>
      <c r="K29" s="41"/>
      <c r="L29" s="41"/>
      <c r="M29" s="41"/>
      <c r="N29" s="41"/>
      <c r="O29" s="41"/>
    </row>
    <row r="30" spans="1:15" ht="20.25" x14ac:dyDescent="0.25">
      <c r="A30" s="42"/>
      <c r="B30" s="42"/>
      <c r="C30" s="44"/>
      <c r="D30" s="44"/>
      <c r="E30" s="41"/>
      <c r="F30" s="41"/>
      <c r="G30" s="41"/>
      <c r="H30" s="41"/>
      <c r="I30" s="41"/>
      <c r="J30" s="41"/>
      <c r="K30" s="41"/>
      <c r="L30" s="41"/>
      <c r="M30" s="41"/>
      <c r="N30" s="41"/>
      <c r="O30" s="41"/>
    </row>
    <row r="31" spans="1:15" ht="20.25" x14ac:dyDescent="0.25">
      <c r="A31" s="42"/>
      <c r="B31" s="42"/>
      <c r="C31" s="44"/>
      <c r="D31" s="44"/>
      <c r="E31" s="41"/>
      <c r="F31" s="41"/>
      <c r="G31" s="41"/>
      <c r="H31" s="41"/>
      <c r="I31" s="41"/>
      <c r="J31" s="41"/>
      <c r="K31" s="41"/>
      <c r="L31" s="41"/>
      <c r="M31" s="41"/>
      <c r="N31" s="41"/>
      <c r="O31" s="41"/>
    </row>
    <row r="32" spans="1:15" ht="20.25" x14ac:dyDescent="0.25">
      <c r="A32" s="42"/>
      <c r="B32" s="42"/>
      <c r="C32" s="44"/>
      <c r="D32" s="44"/>
      <c r="E32" s="41"/>
      <c r="F32" s="41"/>
      <c r="G32" s="41"/>
      <c r="H32" s="41"/>
      <c r="I32" s="41"/>
      <c r="J32" s="41"/>
      <c r="K32" s="41"/>
      <c r="L32" s="41"/>
      <c r="M32" s="41"/>
      <c r="N32" s="41"/>
      <c r="O32" s="41"/>
    </row>
    <row r="33" spans="1:15" ht="20.25" x14ac:dyDescent="0.25">
      <c r="A33" s="42"/>
      <c r="B33" s="42"/>
      <c r="C33" s="44"/>
      <c r="D33" s="44"/>
      <c r="E33" s="41"/>
      <c r="F33" s="41"/>
      <c r="G33" s="41"/>
      <c r="H33" s="41"/>
      <c r="I33" s="41"/>
      <c r="J33" s="41"/>
      <c r="K33" s="41"/>
      <c r="L33" s="41"/>
      <c r="M33" s="41"/>
      <c r="N33" s="41"/>
      <c r="O33" s="41"/>
    </row>
    <row r="34" spans="1:15" ht="20.25" x14ac:dyDescent="0.25">
      <c r="A34" s="42"/>
      <c r="B34" s="42"/>
      <c r="C34" s="44"/>
      <c r="D34" s="44"/>
      <c r="E34" s="41"/>
      <c r="F34" s="41"/>
      <c r="G34" s="41"/>
      <c r="H34" s="41"/>
      <c r="I34" s="41"/>
      <c r="J34" s="41"/>
      <c r="K34" s="41"/>
      <c r="L34" s="41"/>
      <c r="M34" s="41"/>
      <c r="N34" s="41"/>
      <c r="O34" s="41"/>
    </row>
    <row r="35" spans="1:15" ht="20.25" x14ac:dyDescent="0.25">
      <c r="A35" s="42"/>
      <c r="B35" s="42"/>
      <c r="C35" s="44"/>
      <c r="D35" s="44"/>
      <c r="E35" s="41"/>
      <c r="F35" s="41"/>
      <c r="G35" s="41"/>
      <c r="H35" s="41"/>
      <c r="I35" s="41"/>
      <c r="J35" s="41"/>
      <c r="K35" s="41"/>
      <c r="L35" s="41"/>
      <c r="M35" s="41"/>
      <c r="N35" s="41"/>
      <c r="O35" s="41"/>
    </row>
    <row r="36" spans="1:15" ht="20.25" x14ac:dyDescent="0.25">
      <c r="A36" s="42"/>
      <c r="B36" s="42"/>
      <c r="C36" s="44"/>
      <c r="D36" s="44"/>
      <c r="E36" s="41"/>
      <c r="F36" s="41"/>
      <c r="G36" s="41"/>
      <c r="H36" s="41"/>
      <c r="I36" s="41"/>
      <c r="J36" s="41"/>
      <c r="K36" s="41"/>
      <c r="L36" s="41"/>
      <c r="M36" s="41"/>
      <c r="N36" s="41"/>
      <c r="O36" s="41"/>
    </row>
    <row r="37" spans="1:15" ht="20.25" x14ac:dyDescent="0.25">
      <c r="A37" s="42"/>
      <c r="B37" s="42"/>
      <c r="C37" s="44"/>
      <c r="D37" s="44"/>
      <c r="E37" s="41"/>
      <c r="F37" s="41"/>
      <c r="G37" s="41"/>
      <c r="H37" s="41"/>
      <c r="I37" s="41"/>
      <c r="J37" s="41"/>
      <c r="K37" s="41"/>
      <c r="L37" s="41"/>
      <c r="M37" s="41"/>
      <c r="N37" s="41"/>
      <c r="O37" s="41"/>
    </row>
    <row r="38" spans="1:15" ht="20.25" x14ac:dyDescent="0.25">
      <c r="A38" s="42"/>
      <c r="B38" s="42"/>
      <c r="C38" s="44"/>
      <c r="D38" s="44"/>
      <c r="E38" s="41"/>
      <c r="F38" s="41"/>
      <c r="G38" s="41"/>
      <c r="H38" s="41"/>
      <c r="I38" s="41"/>
      <c r="J38" s="41"/>
      <c r="K38" s="41"/>
      <c r="L38" s="41"/>
      <c r="M38" s="41"/>
      <c r="N38" s="41"/>
      <c r="O38" s="41"/>
    </row>
    <row r="39" spans="1:15" ht="20.25" x14ac:dyDescent="0.25">
      <c r="A39" s="42"/>
      <c r="B39" s="42"/>
      <c r="C39" s="44"/>
      <c r="D39" s="44"/>
      <c r="E39" s="41"/>
      <c r="F39" s="41"/>
      <c r="G39" s="41"/>
      <c r="H39" s="41"/>
      <c r="I39" s="41"/>
      <c r="J39" s="41"/>
      <c r="K39" s="41"/>
      <c r="L39" s="41"/>
      <c r="M39" s="41"/>
      <c r="N39" s="41"/>
      <c r="O39" s="41"/>
    </row>
    <row r="40" spans="1:15" ht="20.25" x14ac:dyDescent="0.25">
      <c r="A40" s="42"/>
      <c r="B40" s="42"/>
      <c r="C40" s="44"/>
      <c r="D40" s="44"/>
      <c r="E40" s="41"/>
      <c r="F40" s="41"/>
      <c r="G40" s="41"/>
      <c r="H40" s="41"/>
      <c r="I40" s="41"/>
      <c r="J40" s="41"/>
      <c r="K40" s="41"/>
      <c r="L40" s="41"/>
      <c r="M40" s="41"/>
      <c r="N40" s="41"/>
      <c r="O40" s="41"/>
    </row>
    <row r="41" spans="1:15" ht="20.25" x14ac:dyDescent="0.25">
      <c r="A41" s="42"/>
      <c r="B41" s="42"/>
      <c r="C41" s="44"/>
      <c r="D41" s="44"/>
      <c r="E41" s="41"/>
      <c r="F41" s="41"/>
      <c r="G41" s="41"/>
      <c r="H41" s="41"/>
      <c r="I41" s="41"/>
      <c r="J41" s="41"/>
      <c r="K41" s="41"/>
      <c r="L41" s="41"/>
      <c r="M41" s="41"/>
      <c r="N41" s="41"/>
      <c r="O41" s="41"/>
    </row>
    <row r="42" spans="1:15" ht="20.25" x14ac:dyDescent="0.25">
      <c r="A42" s="42"/>
      <c r="B42" s="42"/>
      <c r="C42" s="44"/>
      <c r="D42" s="44"/>
      <c r="E42" s="41"/>
      <c r="F42" s="41"/>
      <c r="G42" s="41"/>
      <c r="H42" s="41"/>
      <c r="I42" s="41"/>
      <c r="J42" s="41"/>
      <c r="K42" s="41"/>
      <c r="L42" s="41"/>
      <c r="M42" s="41"/>
      <c r="N42" s="41"/>
      <c r="O42" s="41"/>
    </row>
    <row r="43" spans="1:15" ht="20.25" x14ac:dyDescent="0.25">
      <c r="A43" s="42"/>
      <c r="B43" s="42"/>
      <c r="C43" s="44"/>
      <c r="D43" s="44"/>
      <c r="E43" s="41"/>
      <c r="F43" s="41"/>
      <c r="G43" s="41"/>
      <c r="H43" s="41"/>
      <c r="I43" s="41"/>
      <c r="J43" s="41"/>
      <c r="K43" s="41"/>
      <c r="L43" s="41"/>
      <c r="M43" s="41"/>
      <c r="N43" s="41"/>
      <c r="O43" s="41"/>
    </row>
    <row r="44" spans="1:15" ht="20.25" x14ac:dyDescent="0.25">
      <c r="A44" s="42"/>
      <c r="B44" s="42"/>
      <c r="C44" s="44"/>
      <c r="D44" s="44"/>
      <c r="E44" s="41"/>
      <c r="F44" s="41"/>
      <c r="G44" s="41"/>
      <c r="H44" s="41"/>
      <c r="I44" s="41"/>
      <c r="J44" s="41"/>
      <c r="K44" s="41"/>
      <c r="L44" s="41"/>
      <c r="M44" s="41"/>
      <c r="N44" s="41"/>
      <c r="O44" s="41"/>
    </row>
    <row r="45" spans="1:15" ht="20.25" x14ac:dyDescent="0.25">
      <c r="A45" s="42"/>
      <c r="B45" s="42"/>
      <c r="C45" s="44"/>
      <c r="D45" s="44"/>
      <c r="E45" s="41"/>
      <c r="F45" s="41"/>
      <c r="G45" s="41"/>
      <c r="H45" s="41"/>
      <c r="I45" s="41"/>
      <c r="J45" s="41"/>
      <c r="K45" s="41"/>
      <c r="L45" s="41"/>
      <c r="M45" s="41"/>
      <c r="N45" s="41"/>
      <c r="O45" s="41"/>
    </row>
    <row r="46" spans="1:15" ht="20.25" x14ac:dyDescent="0.25">
      <c r="A46" s="42"/>
      <c r="B46" s="42"/>
      <c r="C46" s="44"/>
      <c r="D46" s="44"/>
      <c r="E46" s="41"/>
      <c r="F46" s="41"/>
      <c r="G46" s="41"/>
      <c r="H46" s="41"/>
      <c r="I46" s="41"/>
      <c r="J46" s="41"/>
      <c r="K46" s="41"/>
      <c r="L46" s="41"/>
      <c r="M46" s="41"/>
      <c r="N46" s="41"/>
      <c r="O46" s="41"/>
    </row>
    <row r="47" spans="1:15" ht="20.25" x14ac:dyDescent="0.25">
      <c r="A47" s="42"/>
      <c r="B47" s="42"/>
      <c r="C47" s="44"/>
      <c r="D47" s="44"/>
      <c r="E47" s="41"/>
      <c r="F47" s="41"/>
      <c r="G47" s="41"/>
      <c r="H47" s="41"/>
      <c r="I47" s="41"/>
      <c r="J47" s="41"/>
      <c r="K47" s="41"/>
      <c r="L47" s="41"/>
      <c r="M47" s="41"/>
      <c r="N47" s="41"/>
      <c r="O47" s="41"/>
    </row>
    <row r="48" spans="1:15" ht="20.25" x14ac:dyDescent="0.25">
      <c r="A48" s="42"/>
      <c r="B48" s="42"/>
      <c r="C48" s="44"/>
      <c r="D48" s="44"/>
      <c r="E48" s="41"/>
      <c r="F48" s="41"/>
      <c r="G48" s="41"/>
      <c r="H48" s="41"/>
      <c r="I48" s="41"/>
      <c r="J48" s="41"/>
      <c r="K48" s="41"/>
      <c r="L48" s="41"/>
      <c r="M48" s="41"/>
      <c r="N48" s="41"/>
      <c r="O48" s="41"/>
    </row>
    <row r="49" spans="1:15" ht="20.25" x14ac:dyDescent="0.25">
      <c r="A49" s="42"/>
      <c r="B49" s="42"/>
      <c r="C49" s="44"/>
      <c r="D49" s="44"/>
      <c r="E49" s="41"/>
      <c r="F49" s="41"/>
      <c r="G49" s="41"/>
      <c r="H49" s="41"/>
      <c r="I49" s="41"/>
      <c r="J49" s="41"/>
      <c r="K49" s="41"/>
      <c r="L49" s="41"/>
      <c r="M49" s="41"/>
      <c r="N49" s="41"/>
      <c r="O49" s="41"/>
    </row>
    <row r="50" spans="1:15" ht="20.25" x14ac:dyDescent="0.25">
      <c r="A50" s="42"/>
      <c r="B50" s="42"/>
      <c r="C50" s="44"/>
      <c r="D50" s="44"/>
      <c r="E50" s="41"/>
      <c r="F50" s="41"/>
      <c r="G50" s="41"/>
      <c r="H50" s="41"/>
      <c r="I50" s="41"/>
      <c r="J50" s="41"/>
      <c r="K50" s="41"/>
      <c r="L50" s="41"/>
      <c r="M50" s="41"/>
      <c r="N50" s="41"/>
      <c r="O50" s="41"/>
    </row>
    <row r="51" spans="1:15" ht="20.25" x14ac:dyDescent="0.25">
      <c r="A51" s="42"/>
      <c r="B51" s="42"/>
      <c r="C51" s="44"/>
      <c r="D51" s="44"/>
      <c r="E51" s="41"/>
      <c r="F51" s="41"/>
      <c r="G51" s="41"/>
      <c r="H51" s="41"/>
      <c r="I51" s="41"/>
      <c r="J51" s="41"/>
      <c r="K51" s="41"/>
      <c r="L51" s="41"/>
      <c r="M51" s="41"/>
      <c r="N51" s="41"/>
      <c r="O51" s="41"/>
    </row>
    <row r="52" spans="1:15" ht="20.25" x14ac:dyDescent="0.25">
      <c r="A52" s="42"/>
      <c r="B52" s="22"/>
      <c r="C52" s="29"/>
      <c r="D52" s="29"/>
    </row>
    <row r="53" spans="1:15" ht="20.25" x14ac:dyDescent="0.25">
      <c r="A53" s="42"/>
      <c r="B53" s="22"/>
      <c r="C53" s="29"/>
      <c r="D53" s="29"/>
    </row>
    <row r="54" spans="1:15" ht="20.25" x14ac:dyDescent="0.25">
      <c r="A54" s="42"/>
      <c r="B54" s="22"/>
      <c r="C54" s="29"/>
      <c r="D54" s="29"/>
    </row>
    <row r="55" spans="1:15" ht="20.25" x14ac:dyDescent="0.25">
      <c r="A55" s="42"/>
      <c r="B55" s="22"/>
      <c r="C55" s="29"/>
      <c r="D55" s="29"/>
    </row>
    <row r="56" spans="1:15" ht="20.25" x14ac:dyDescent="0.25">
      <c r="A56" s="42"/>
      <c r="B56" s="22"/>
      <c r="C56" s="29"/>
      <c r="D56" s="29"/>
    </row>
    <row r="57" spans="1:15" ht="20.25" x14ac:dyDescent="0.25">
      <c r="A57" s="42"/>
      <c r="B57" s="22"/>
      <c r="C57" s="29"/>
      <c r="D57" s="29"/>
    </row>
    <row r="58" spans="1:15" ht="20.25" x14ac:dyDescent="0.25">
      <c r="A58" s="42"/>
      <c r="B58" s="22"/>
      <c r="C58" s="29"/>
      <c r="D58" s="29"/>
    </row>
    <row r="59" spans="1:15" ht="20.25" x14ac:dyDescent="0.25">
      <c r="A59" s="42"/>
      <c r="B59" s="22"/>
      <c r="C59" s="29"/>
      <c r="D59" s="29"/>
    </row>
    <row r="60" spans="1:15" ht="20.25" x14ac:dyDescent="0.25">
      <c r="A60" s="42"/>
      <c r="B60" s="22"/>
      <c r="C60" s="29"/>
      <c r="D60" s="29"/>
    </row>
    <row r="61" spans="1:15" ht="20.25" x14ac:dyDescent="0.25">
      <c r="A61" s="42"/>
      <c r="B61" s="22"/>
      <c r="C61" s="29"/>
      <c r="D61" s="29"/>
    </row>
    <row r="62" spans="1:15" ht="20.25" x14ac:dyDescent="0.25">
      <c r="A62" s="42"/>
      <c r="B62" s="22"/>
      <c r="C62" s="29"/>
      <c r="D62" s="29"/>
    </row>
    <row r="63" spans="1:15" ht="20.25" x14ac:dyDescent="0.25">
      <c r="A63" s="42"/>
      <c r="B63" s="22"/>
      <c r="C63" s="29"/>
      <c r="D63" s="29"/>
    </row>
    <row r="64" spans="1:15" ht="20.25" x14ac:dyDescent="0.25">
      <c r="A64" s="42"/>
      <c r="B64" s="22"/>
      <c r="C64" s="29"/>
      <c r="D64" s="29"/>
    </row>
    <row r="65" spans="1:4" ht="20.25" x14ac:dyDescent="0.25">
      <c r="A65" s="42"/>
      <c r="B65" s="22"/>
      <c r="C65" s="29"/>
      <c r="D65" s="29"/>
    </row>
    <row r="66" spans="1:4" ht="20.25" x14ac:dyDescent="0.25">
      <c r="A66" s="42"/>
      <c r="B66" s="22"/>
      <c r="C66" s="29"/>
      <c r="D66" s="29"/>
    </row>
    <row r="67" spans="1:4" ht="20.25" x14ac:dyDescent="0.25">
      <c r="A67" s="42"/>
      <c r="B67" s="22"/>
      <c r="C67" s="29"/>
      <c r="D67" s="29"/>
    </row>
    <row r="68" spans="1:4" ht="20.25" x14ac:dyDescent="0.25">
      <c r="A68" s="42"/>
      <c r="B68" s="22"/>
      <c r="C68" s="29"/>
      <c r="D68" s="29"/>
    </row>
    <row r="69" spans="1:4" ht="20.25" x14ac:dyDescent="0.25">
      <c r="A69" s="42"/>
      <c r="B69" s="22"/>
      <c r="C69" s="29"/>
      <c r="D69" s="29"/>
    </row>
    <row r="70" spans="1:4" ht="20.25" x14ac:dyDescent="0.25">
      <c r="A70" s="42"/>
      <c r="B70" s="22"/>
      <c r="C70" s="29"/>
      <c r="D70" s="29"/>
    </row>
    <row r="71" spans="1:4" ht="20.25" x14ac:dyDescent="0.25">
      <c r="A71" s="42"/>
      <c r="B71" s="22"/>
      <c r="C71" s="29"/>
      <c r="D71" s="29"/>
    </row>
    <row r="72" spans="1:4" ht="20.25" x14ac:dyDescent="0.25">
      <c r="A72" s="42"/>
      <c r="B72" s="22"/>
      <c r="C72" s="29"/>
      <c r="D72" s="29"/>
    </row>
    <row r="73" spans="1:4" ht="20.25" x14ac:dyDescent="0.25">
      <c r="A73" s="42"/>
      <c r="B73" s="22"/>
      <c r="C73" s="29"/>
      <c r="D73" s="29"/>
    </row>
    <row r="74" spans="1:4" ht="20.25" x14ac:dyDescent="0.25">
      <c r="A74" s="42"/>
      <c r="B74" s="22"/>
      <c r="C74" s="29"/>
      <c r="D74" s="29"/>
    </row>
    <row r="75" spans="1:4" ht="20.25" x14ac:dyDescent="0.25">
      <c r="A75" s="42"/>
      <c r="B75" s="22"/>
      <c r="C75" s="29"/>
      <c r="D75" s="29"/>
    </row>
    <row r="76" spans="1:4" ht="20.25" x14ac:dyDescent="0.25">
      <c r="A76" s="42"/>
      <c r="B76" s="22"/>
      <c r="C76" s="29"/>
      <c r="D76" s="29"/>
    </row>
    <row r="77" spans="1:4" ht="20.25" x14ac:dyDescent="0.25">
      <c r="A77" s="42"/>
      <c r="B77" s="22"/>
      <c r="C77" s="29"/>
      <c r="D77" s="29"/>
    </row>
    <row r="78" spans="1:4" ht="20.25" x14ac:dyDescent="0.25">
      <c r="A78" s="42"/>
      <c r="B78" s="22"/>
      <c r="C78" s="29"/>
      <c r="D78" s="29"/>
    </row>
    <row r="79" spans="1:4" ht="20.25" x14ac:dyDescent="0.25">
      <c r="A79" s="42"/>
      <c r="B79" s="22"/>
      <c r="C79" s="29"/>
      <c r="D79" s="29"/>
    </row>
    <row r="80" spans="1:4" ht="20.25" x14ac:dyDescent="0.25">
      <c r="A80" s="42"/>
      <c r="B80" s="22"/>
      <c r="C80" s="29"/>
      <c r="D80" s="29"/>
    </row>
    <row r="81" spans="1:4" ht="20.25" x14ac:dyDescent="0.25">
      <c r="A81" s="42"/>
      <c r="B81" s="22"/>
      <c r="C81" s="29"/>
      <c r="D81" s="29"/>
    </row>
    <row r="82" spans="1:4" ht="20.25" x14ac:dyDescent="0.25">
      <c r="A82" s="42"/>
      <c r="B82" s="22"/>
      <c r="C82" s="29"/>
      <c r="D82" s="29"/>
    </row>
    <row r="83" spans="1:4" ht="20.25" x14ac:dyDescent="0.25">
      <c r="A83" s="42"/>
      <c r="B83" s="22"/>
      <c r="C83" s="29"/>
      <c r="D83" s="29"/>
    </row>
    <row r="84" spans="1:4" ht="20.25" x14ac:dyDescent="0.25">
      <c r="A84" s="42"/>
      <c r="B84" s="22"/>
      <c r="C84" s="29"/>
      <c r="D84" s="29"/>
    </row>
    <row r="85" spans="1:4" ht="20.25" x14ac:dyDescent="0.25">
      <c r="A85" s="42"/>
      <c r="B85" s="22"/>
      <c r="C85" s="29"/>
      <c r="D85" s="29"/>
    </row>
    <row r="86" spans="1:4" ht="20.25" x14ac:dyDescent="0.25">
      <c r="A86" s="42"/>
      <c r="B86" s="22"/>
      <c r="C86" s="29"/>
      <c r="D86" s="29"/>
    </row>
    <row r="87" spans="1:4" ht="20.25" x14ac:dyDescent="0.25">
      <c r="A87" s="42"/>
      <c r="B87" s="22"/>
      <c r="C87" s="29"/>
      <c r="D87" s="29"/>
    </row>
    <row r="88" spans="1:4" ht="20.25" x14ac:dyDescent="0.25">
      <c r="A88" s="42"/>
      <c r="B88" s="22"/>
      <c r="C88" s="29"/>
      <c r="D88" s="29"/>
    </row>
    <row r="89" spans="1:4" ht="20.25" x14ac:dyDescent="0.25">
      <c r="A89" s="42"/>
      <c r="B89" s="22"/>
      <c r="C89" s="29"/>
      <c r="D89" s="29"/>
    </row>
    <row r="90" spans="1:4" ht="20.25" x14ac:dyDescent="0.25">
      <c r="A90" s="42"/>
      <c r="B90" s="22"/>
      <c r="C90" s="29"/>
      <c r="D90" s="29"/>
    </row>
    <row r="91" spans="1:4" ht="20.25" x14ac:dyDescent="0.25">
      <c r="A91" s="42"/>
      <c r="B91" s="22"/>
      <c r="C91" s="29"/>
      <c r="D91" s="29"/>
    </row>
    <row r="92" spans="1:4" ht="20.25" x14ac:dyDescent="0.25">
      <c r="A92" s="42"/>
      <c r="B92" s="22"/>
      <c r="C92" s="29"/>
      <c r="D92" s="29"/>
    </row>
    <row r="93" spans="1:4" ht="20.25" x14ac:dyDescent="0.25">
      <c r="A93" s="42"/>
      <c r="B93" s="22"/>
      <c r="C93" s="29"/>
      <c r="D93" s="29"/>
    </row>
    <row r="94" spans="1:4" ht="20.25" x14ac:dyDescent="0.25">
      <c r="A94" s="42"/>
      <c r="B94" s="22"/>
      <c r="C94" s="29"/>
      <c r="D94" s="29"/>
    </row>
    <row r="95" spans="1:4" ht="20.25" x14ac:dyDescent="0.25">
      <c r="A95" s="42"/>
      <c r="B95" s="22"/>
      <c r="C95" s="29"/>
      <c r="D95" s="29"/>
    </row>
    <row r="96" spans="1:4" ht="20.25" x14ac:dyDescent="0.25">
      <c r="A96" s="42"/>
      <c r="B96" s="22"/>
      <c r="C96" s="29"/>
      <c r="D96" s="29"/>
    </row>
    <row r="97" spans="1:4" ht="20.25" x14ac:dyDescent="0.25">
      <c r="A97" s="42"/>
      <c r="B97" s="22"/>
      <c r="C97" s="29"/>
      <c r="D97" s="29"/>
    </row>
    <row r="98" spans="1:4" ht="20.25" x14ac:dyDescent="0.25">
      <c r="A98" s="42"/>
      <c r="B98" s="22"/>
      <c r="C98" s="29"/>
      <c r="D98" s="29"/>
    </row>
    <row r="99" spans="1:4" ht="20.25" x14ac:dyDescent="0.25">
      <c r="A99" s="42"/>
      <c r="B99" s="22"/>
      <c r="C99" s="29"/>
      <c r="D99" s="29"/>
    </row>
    <row r="100" spans="1:4" ht="20.25" x14ac:dyDescent="0.25">
      <c r="A100" s="42"/>
      <c r="B100" s="22"/>
      <c r="C100" s="29"/>
      <c r="D100" s="29"/>
    </row>
    <row r="101" spans="1:4" ht="20.25" x14ac:dyDescent="0.25">
      <c r="A101" s="42"/>
      <c r="B101" s="22"/>
      <c r="C101" s="29"/>
      <c r="D101" s="29"/>
    </row>
    <row r="102" spans="1:4" ht="20.25" x14ac:dyDescent="0.25">
      <c r="A102" s="42"/>
      <c r="B102" s="22"/>
      <c r="C102" s="29"/>
      <c r="D102" s="29"/>
    </row>
    <row r="103" spans="1:4" ht="20.25" x14ac:dyDescent="0.25">
      <c r="A103" s="42"/>
      <c r="B103" s="22"/>
      <c r="C103" s="29"/>
      <c r="D103" s="29"/>
    </row>
    <row r="104" spans="1:4" ht="20.25" x14ac:dyDescent="0.25">
      <c r="A104" s="42"/>
      <c r="B104" s="22"/>
      <c r="C104" s="29"/>
      <c r="D104" s="29"/>
    </row>
    <row r="105" spans="1:4" ht="20.25" x14ac:dyDescent="0.25">
      <c r="A105" s="42"/>
      <c r="B105" s="22"/>
      <c r="C105" s="29"/>
      <c r="D105" s="29"/>
    </row>
    <row r="106" spans="1:4" ht="20.25" x14ac:dyDescent="0.25">
      <c r="A106" s="42"/>
      <c r="B106" s="22"/>
      <c r="C106" s="29"/>
      <c r="D106" s="29"/>
    </row>
    <row r="107" spans="1:4" ht="20.25" x14ac:dyDescent="0.25">
      <c r="A107" s="42"/>
      <c r="B107" s="22"/>
      <c r="C107" s="29"/>
      <c r="D107" s="29"/>
    </row>
    <row r="108" spans="1:4" ht="20.25" x14ac:dyDescent="0.25">
      <c r="A108" s="42"/>
      <c r="B108" s="22"/>
      <c r="C108" s="29"/>
      <c r="D108" s="29"/>
    </row>
    <row r="109" spans="1:4" ht="20.25" x14ac:dyDescent="0.25">
      <c r="A109" s="42"/>
      <c r="B109" s="22"/>
      <c r="C109" s="29"/>
      <c r="D109" s="29"/>
    </row>
    <row r="110" spans="1:4" ht="20.25" x14ac:dyDescent="0.25">
      <c r="A110" s="42"/>
      <c r="B110" s="22"/>
      <c r="C110" s="29"/>
      <c r="D110" s="29"/>
    </row>
    <row r="111" spans="1:4" ht="20.25" x14ac:dyDescent="0.25">
      <c r="A111" s="42"/>
      <c r="B111" s="22"/>
      <c r="C111" s="29"/>
      <c r="D111" s="29"/>
    </row>
    <row r="112" spans="1:4" ht="20.25" x14ac:dyDescent="0.25">
      <c r="A112" s="42"/>
      <c r="B112" s="22"/>
      <c r="C112" s="29"/>
      <c r="D112" s="29"/>
    </row>
    <row r="113" spans="1:4" ht="20.25" x14ac:dyDescent="0.25">
      <c r="A113" s="42"/>
      <c r="B113" s="22"/>
      <c r="C113" s="29"/>
      <c r="D113" s="29"/>
    </row>
    <row r="114" spans="1:4" ht="20.25" x14ac:dyDescent="0.25">
      <c r="A114" s="42"/>
      <c r="B114" s="22"/>
      <c r="C114" s="29"/>
      <c r="D114" s="29"/>
    </row>
    <row r="115" spans="1:4" ht="20.25" x14ac:dyDescent="0.25">
      <c r="A115" s="42"/>
      <c r="B115" s="22"/>
      <c r="C115" s="29"/>
      <c r="D115" s="29"/>
    </row>
    <row r="116" spans="1:4" ht="20.25" x14ac:dyDescent="0.25">
      <c r="A116" s="42"/>
      <c r="B116" s="22"/>
      <c r="C116" s="29"/>
      <c r="D116" s="29"/>
    </row>
    <row r="117" spans="1:4" ht="20.25" x14ac:dyDescent="0.25">
      <c r="A117" s="42"/>
      <c r="B117" s="22"/>
      <c r="C117" s="29"/>
      <c r="D117" s="29"/>
    </row>
    <row r="118" spans="1:4" ht="20.25" x14ac:dyDescent="0.25">
      <c r="A118" s="42"/>
      <c r="B118" s="22"/>
      <c r="C118" s="29"/>
      <c r="D118" s="29"/>
    </row>
    <row r="119" spans="1:4" ht="20.25" x14ac:dyDescent="0.25">
      <c r="A119" s="42"/>
      <c r="B119" s="22"/>
      <c r="C119" s="29"/>
      <c r="D119" s="29"/>
    </row>
    <row r="120" spans="1:4" ht="20.25" x14ac:dyDescent="0.25">
      <c r="A120" s="42"/>
      <c r="B120" s="22"/>
      <c r="C120" s="29"/>
      <c r="D120" s="29"/>
    </row>
    <row r="121" spans="1:4" ht="20.25" x14ac:dyDescent="0.25">
      <c r="A121" s="42"/>
      <c r="B121" s="22"/>
      <c r="C121" s="29"/>
      <c r="D121" s="29"/>
    </row>
    <row r="122" spans="1:4" ht="20.25" x14ac:dyDescent="0.25">
      <c r="A122" s="42"/>
      <c r="B122" s="22"/>
      <c r="C122" s="29"/>
      <c r="D122" s="29"/>
    </row>
    <row r="123" spans="1:4" ht="20.25" x14ac:dyDescent="0.25">
      <c r="A123" s="42"/>
      <c r="B123" s="22"/>
      <c r="C123" s="29"/>
      <c r="D123" s="29"/>
    </row>
    <row r="124" spans="1:4" ht="20.25" x14ac:dyDescent="0.25">
      <c r="A124" s="42"/>
      <c r="B124" s="22"/>
      <c r="C124" s="29"/>
      <c r="D124" s="29"/>
    </row>
    <row r="125" spans="1:4" ht="20.25" x14ac:dyDescent="0.25">
      <c r="A125" s="42"/>
      <c r="B125" s="22"/>
      <c r="C125" s="29"/>
      <c r="D125" s="29"/>
    </row>
    <row r="126" spans="1:4" ht="20.25" x14ac:dyDescent="0.25">
      <c r="A126" s="42"/>
      <c r="B126" s="22"/>
      <c r="C126" s="29"/>
      <c r="D126" s="29"/>
    </row>
    <row r="127" spans="1:4" ht="20.25" x14ac:dyDescent="0.25">
      <c r="A127" s="42"/>
      <c r="B127" s="22"/>
      <c r="C127" s="29"/>
      <c r="D127" s="29"/>
    </row>
    <row r="128" spans="1:4" ht="20.25" x14ac:dyDescent="0.25">
      <c r="A128" s="42"/>
      <c r="B128" s="22"/>
      <c r="C128" s="29"/>
      <c r="D128" s="29"/>
    </row>
    <row r="129" spans="1:4" ht="20.25" x14ac:dyDescent="0.25">
      <c r="A129" s="42"/>
      <c r="B129" s="22"/>
      <c r="C129" s="29"/>
      <c r="D129" s="29"/>
    </row>
    <row r="130" spans="1:4" ht="20.25" x14ac:dyDescent="0.25">
      <c r="A130" s="42"/>
      <c r="B130" s="22"/>
      <c r="C130" s="29"/>
      <c r="D130" s="29"/>
    </row>
    <row r="131" spans="1:4" ht="20.25" x14ac:dyDescent="0.25">
      <c r="A131" s="42"/>
      <c r="B131" s="22"/>
      <c r="C131" s="29"/>
      <c r="D131" s="29"/>
    </row>
    <row r="132" spans="1:4" ht="20.25" x14ac:dyDescent="0.25">
      <c r="A132" s="42"/>
      <c r="B132" s="22"/>
      <c r="C132" s="29"/>
      <c r="D132" s="29"/>
    </row>
    <row r="133" spans="1:4" ht="20.25" x14ac:dyDescent="0.25">
      <c r="A133" s="42"/>
      <c r="B133" s="22"/>
      <c r="C133" s="29"/>
      <c r="D133" s="29"/>
    </row>
    <row r="134" spans="1:4" ht="20.25" x14ac:dyDescent="0.25">
      <c r="A134" s="42"/>
      <c r="B134" s="22"/>
      <c r="C134" s="29"/>
      <c r="D134" s="29"/>
    </row>
    <row r="135" spans="1:4" ht="20.25" x14ac:dyDescent="0.25">
      <c r="A135" s="42"/>
      <c r="B135" s="22"/>
      <c r="C135" s="29"/>
      <c r="D135" s="29"/>
    </row>
    <row r="136" spans="1:4" ht="20.25" x14ac:dyDescent="0.25">
      <c r="A136" s="42"/>
      <c r="B136" s="22"/>
      <c r="C136" s="29"/>
      <c r="D136" s="29"/>
    </row>
    <row r="137" spans="1:4" ht="20.25" x14ac:dyDescent="0.25">
      <c r="A137" s="42"/>
      <c r="B137" s="22"/>
      <c r="C137" s="29"/>
      <c r="D137" s="29"/>
    </row>
    <row r="138" spans="1:4" ht="20.25" x14ac:dyDescent="0.25">
      <c r="A138" s="42"/>
      <c r="B138" s="22"/>
      <c r="C138" s="29"/>
      <c r="D138" s="29"/>
    </row>
    <row r="139" spans="1:4" ht="20.25" x14ac:dyDescent="0.25">
      <c r="A139" s="42"/>
      <c r="B139" s="22"/>
      <c r="C139" s="29"/>
      <c r="D139" s="29"/>
    </row>
    <row r="140" spans="1:4" ht="20.25" x14ac:dyDescent="0.25">
      <c r="A140" s="42"/>
      <c r="B140" s="22"/>
      <c r="C140" s="29"/>
      <c r="D140" s="29"/>
    </row>
    <row r="141" spans="1:4" ht="20.25" x14ac:dyDescent="0.25">
      <c r="A141" s="42"/>
      <c r="B141" s="22"/>
      <c r="C141" s="29"/>
      <c r="D141" s="29"/>
    </row>
    <row r="142" spans="1:4" ht="20.25" x14ac:dyDescent="0.25">
      <c r="A142" s="42"/>
      <c r="B142" s="22"/>
      <c r="C142" s="29"/>
      <c r="D142" s="29"/>
    </row>
    <row r="143" spans="1:4" ht="20.25" x14ac:dyDescent="0.25">
      <c r="A143" s="42"/>
      <c r="B143" s="22"/>
      <c r="C143" s="29"/>
      <c r="D143" s="29"/>
    </row>
    <row r="144" spans="1:4" ht="20.25" x14ac:dyDescent="0.25">
      <c r="A144" s="42"/>
      <c r="B144" s="22"/>
      <c r="C144" s="29"/>
      <c r="D144" s="29"/>
    </row>
    <row r="145" spans="1:4" ht="20.25" x14ac:dyDescent="0.25">
      <c r="A145" s="42"/>
      <c r="B145" s="22"/>
      <c r="C145" s="29"/>
      <c r="D145" s="29"/>
    </row>
    <row r="146" spans="1:4" ht="20.25" x14ac:dyDescent="0.25">
      <c r="A146" s="42"/>
      <c r="B146" s="22"/>
      <c r="C146" s="29"/>
      <c r="D146" s="29"/>
    </row>
    <row r="147" spans="1:4" ht="20.25" x14ac:dyDescent="0.25">
      <c r="A147" s="42"/>
      <c r="B147" s="22"/>
      <c r="C147" s="29"/>
      <c r="D147" s="29"/>
    </row>
    <row r="148" spans="1:4" ht="20.25" x14ac:dyDescent="0.25">
      <c r="A148" s="42"/>
      <c r="B148" s="22"/>
      <c r="C148" s="29"/>
      <c r="D148" s="29"/>
    </row>
    <row r="149" spans="1:4" ht="20.25" x14ac:dyDescent="0.25">
      <c r="A149" s="42"/>
      <c r="B149" s="22"/>
      <c r="C149" s="29"/>
      <c r="D149" s="29"/>
    </row>
    <row r="150" spans="1:4" ht="20.25" x14ac:dyDescent="0.25">
      <c r="A150" s="42"/>
      <c r="B150" s="22"/>
      <c r="C150" s="29"/>
      <c r="D150" s="29"/>
    </row>
    <row r="151" spans="1:4" ht="20.25" x14ac:dyDescent="0.25">
      <c r="A151" s="42"/>
      <c r="B151" s="22"/>
      <c r="C151" s="29"/>
      <c r="D151" s="29"/>
    </row>
    <row r="152" spans="1:4" ht="20.25" x14ac:dyDescent="0.25">
      <c r="A152" s="42"/>
      <c r="B152" s="22"/>
      <c r="C152" s="29"/>
      <c r="D152" s="29"/>
    </row>
    <row r="153" spans="1:4" ht="20.25" x14ac:dyDescent="0.25">
      <c r="A153" s="42"/>
      <c r="B153" s="22"/>
      <c r="C153" s="29"/>
      <c r="D153" s="29"/>
    </row>
    <row r="154" spans="1:4" ht="20.25" x14ac:dyDescent="0.25">
      <c r="A154" s="42"/>
      <c r="B154" s="22"/>
      <c r="C154" s="29"/>
      <c r="D154" s="29"/>
    </row>
    <row r="155" spans="1:4" ht="20.25" x14ac:dyDescent="0.25">
      <c r="A155" s="42"/>
      <c r="B155" s="22"/>
      <c r="C155" s="29"/>
      <c r="D155" s="29"/>
    </row>
    <row r="156" spans="1:4" ht="20.25" x14ac:dyDescent="0.25">
      <c r="A156" s="42"/>
      <c r="B156" s="22"/>
      <c r="C156" s="29"/>
      <c r="D156" s="29"/>
    </row>
    <row r="157" spans="1:4" ht="20.25" x14ac:dyDescent="0.25">
      <c r="A157" s="42"/>
      <c r="B157" s="22"/>
      <c r="C157" s="29"/>
      <c r="D157" s="29"/>
    </row>
    <row r="158" spans="1:4" ht="20.25" x14ac:dyDescent="0.25">
      <c r="A158" s="42"/>
      <c r="B158" s="22"/>
      <c r="C158" s="29"/>
      <c r="D158" s="29"/>
    </row>
    <row r="159" spans="1:4" ht="20.25" x14ac:dyDescent="0.25">
      <c r="A159" s="42"/>
      <c r="B159" s="22"/>
      <c r="C159" s="29"/>
      <c r="D159" s="29"/>
    </row>
    <row r="160" spans="1:4" ht="20.25" x14ac:dyDescent="0.25">
      <c r="A160" s="42"/>
      <c r="B160" s="22"/>
      <c r="C160" s="29"/>
      <c r="D160" s="29"/>
    </row>
    <row r="161" spans="1:4" ht="20.25" x14ac:dyDescent="0.25">
      <c r="A161" s="42"/>
      <c r="B161" s="22"/>
      <c r="C161" s="29"/>
      <c r="D161" s="29"/>
    </row>
    <row r="162" spans="1:4" ht="20.25" x14ac:dyDescent="0.25">
      <c r="A162" s="42"/>
      <c r="B162" s="22"/>
      <c r="C162" s="29"/>
      <c r="D162" s="29"/>
    </row>
    <row r="163" spans="1:4" ht="20.25" x14ac:dyDescent="0.25">
      <c r="A163" s="42"/>
      <c r="B163" s="22"/>
      <c r="C163" s="29"/>
      <c r="D163" s="29"/>
    </row>
    <row r="164" spans="1:4" ht="20.25" x14ac:dyDescent="0.25">
      <c r="A164" s="42"/>
      <c r="B164" s="22"/>
      <c r="C164" s="29"/>
      <c r="D164" s="29"/>
    </row>
    <row r="165" spans="1:4" ht="20.25" x14ac:dyDescent="0.25">
      <c r="A165" s="42"/>
      <c r="B165" s="22"/>
      <c r="C165" s="29"/>
      <c r="D165" s="29"/>
    </row>
    <row r="166" spans="1:4" ht="20.25" x14ac:dyDescent="0.25">
      <c r="A166" s="42"/>
      <c r="B166" s="22"/>
      <c r="C166" s="29"/>
      <c r="D166" s="29"/>
    </row>
    <row r="167" spans="1:4" ht="20.25" x14ac:dyDescent="0.25">
      <c r="A167" s="42"/>
      <c r="B167" s="22"/>
      <c r="C167" s="29"/>
      <c r="D167" s="29"/>
    </row>
    <row r="168" spans="1:4" ht="20.25" x14ac:dyDescent="0.25">
      <c r="A168" s="42"/>
      <c r="B168" s="22"/>
      <c r="C168" s="29"/>
      <c r="D168" s="29"/>
    </row>
    <row r="169" spans="1:4" ht="20.25" x14ac:dyDescent="0.25">
      <c r="A169" s="42"/>
      <c r="B169" s="22"/>
      <c r="C169" s="29"/>
      <c r="D169" s="29"/>
    </row>
    <row r="170" spans="1:4" ht="20.25" x14ac:dyDescent="0.25">
      <c r="A170" s="42"/>
      <c r="B170" s="22"/>
      <c r="C170" s="29"/>
      <c r="D170" s="29"/>
    </row>
    <row r="171" spans="1:4" ht="20.25" x14ac:dyDescent="0.25">
      <c r="A171" s="42"/>
      <c r="B171" s="22"/>
      <c r="C171" s="29"/>
      <c r="D171" s="29"/>
    </row>
    <row r="172" spans="1:4" ht="20.25" x14ac:dyDescent="0.25">
      <c r="A172" s="42"/>
      <c r="B172" s="22"/>
      <c r="C172" s="29"/>
      <c r="D172" s="29"/>
    </row>
    <row r="173" spans="1:4" ht="20.25" x14ac:dyDescent="0.25">
      <c r="A173" s="42"/>
      <c r="B173" s="22"/>
      <c r="C173" s="29"/>
      <c r="D173" s="29"/>
    </row>
    <row r="174" spans="1:4" ht="20.25" x14ac:dyDescent="0.25">
      <c r="A174" s="42"/>
      <c r="B174" s="22"/>
      <c r="C174" s="29"/>
      <c r="D174" s="29"/>
    </row>
    <row r="175" spans="1:4" ht="20.25" x14ac:dyDescent="0.25">
      <c r="A175" s="42"/>
      <c r="B175" s="22"/>
      <c r="C175" s="29"/>
      <c r="D175" s="29"/>
    </row>
    <row r="176" spans="1:4" ht="20.25" x14ac:dyDescent="0.25">
      <c r="A176" s="42"/>
      <c r="B176" s="22"/>
      <c r="C176" s="29"/>
      <c r="D176" s="29"/>
    </row>
    <row r="177" spans="1:4" ht="20.25" x14ac:dyDescent="0.25">
      <c r="A177" s="42"/>
      <c r="B177" s="22"/>
      <c r="C177" s="29"/>
      <c r="D177" s="29"/>
    </row>
    <row r="178" spans="1:4" ht="20.25" x14ac:dyDescent="0.25">
      <c r="A178" s="42"/>
      <c r="B178" s="22"/>
      <c r="C178" s="29"/>
      <c r="D178" s="29"/>
    </row>
    <row r="179" spans="1:4" ht="20.25" x14ac:dyDescent="0.25">
      <c r="A179" s="42"/>
      <c r="B179" s="22"/>
      <c r="C179" s="29"/>
      <c r="D179" s="29"/>
    </row>
    <row r="180" spans="1:4" ht="20.25" x14ac:dyDescent="0.25">
      <c r="A180" s="42"/>
      <c r="B180" s="22"/>
      <c r="C180" s="29"/>
      <c r="D180" s="29"/>
    </row>
    <row r="181" spans="1:4" ht="20.25" x14ac:dyDescent="0.25">
      <c r="A181" s="42"/>
      <c r="B181" s="22"/>
      <c r="C181" s="29"/>
      <c r="D181" s="29"/>
    </row>
    <row r="182" spans="1:4" ht="20.25" x14ac:dyDescent="0.25">
      <c r="A182" s="42"/>
      <c r="B182" s="22"/>
      <c r="C182" s="29"/>
      <c r="D182" s="29"/>
    </row>
    <row r="183" spans="1:4" ht="20.25" x14ac:dyDescent="0.25">
      <c r="A183" s="42"/>
      <c r="B183" s="22"/>
      <c r="C183" s="29"/>
      <c r="D183" s="29"/>
    </row>
    <row r="184" spans="1:4" ht="20.25" x14ac:dyDescent="0.25">
      <c r="A184" s="42"/>
      <c r="B184" s="22"/>
      <c r="C184" s="29"/>
      <c r="D184" s="29"/>
    </row>
    <row r="185" spans="1:4" ht="20.25" x14ac:dyDescent="0.25">
      <c r="A185" s="42"/>
      <c r="B185" s="22"/>
      <c r="C185" s="29"/>
      <c r="D185" s="29"/>
    </row>
    <row r="186" spans="1:4" ht="20.25" x14ac:dyDescent="0.25">
      <c r="A186" s="42"/>
      <c r="B186" s="22"/>
      <c r="C186" s="29"/>
      <c r="D186" s="29"/>
    </row>
    <row r="187" spans="1:4" ht="20.25" x14ac:dyDescent="0.25">
      <c r="A187" s="42"/>
      <c r="B187" s="22"/>
      <c r="C187" s="29"/>
      <c r="D187" s="29"/>
    </row>
    <row r="188" spans="1:4" ht="20.25" x14ac:dyDescent="0.25">
      <c r="A188" s="42"/>
      <c r="B188" s="22"/>
      <c r="C188" s="29"/>
      <c r="D188" s="29"/>
    </row>
    <row r="189" spans="1:4" ht="20.25" x14ac:dyDescent="0.25">
      <c r="A189" s="42"/>
      <c r="B189" s="22"/>
      <c r="C189" s="29"/>
      <c r="D189" s="29"/>
    </row>
    <row r="190" spans="1:4" ht="20.25" x14ac:dyDescent="0.25">
      <c r="A190" s="42"/>
      <c r="B190" s="22"/>
      <c r="C190" s="29"/>
      <c r="D190" s="29"/>
    </row>
    <row r="191" spans="1:4" ht="20.25" x14ac:dyDescent="0.25">
      <c r="A191" s="42"/>
      <c r="B191" s="22"/>
      <c r="C191" s="29"/>
      <c r="D191" s="29"/>
    </row>
    <row r="192" spans="1:4" ht="20.25" x14ac:dyDescent="0.25">
      <c r="A192" s="42"/>
      <c r="B192" s="22"/>
      <c r="C192" s="29"/>
      <c r="D192" s="29"/>
    </row>
    <row r="193" spans="1:4" ht="20.25" x14ac:dyDescent="0.25">
      <c r="A193" s="42"/>
      <c r="B193" s="22"/>
      <c r="C193" s="29"/>
      <c r="D193" s="29"/>
    </row>
    <row r="194" spans="1:4" ht="20.25" x14ac:dyDescent="0.25">
      <c r="A194" s="42"/>
      <c r="B194" s="22"/>
      <c r="C194" s="29"/>
      <c r="D194" s="29"/>
    </row>
    <row r="195" spans="1:4" ht="20.25" x14ac:dyDescent="0.25">
      <c r="A195" s="42"/>
      <c r="B195" s="22"/>
      <c r="C195" s="29"/>
      <c r="D195" s="29"/>
    </row>
    <row r="196" spans="1:4" ht="20.25" x14ac:dyDescent="0.25">
      <c r="A196" s="42"/>
      <c r="B196" s="22"/>
      <c r="C196" s="29"/>
      <c r="D196" s="29"/>
    </row>
    <row r="197" spans="1:4" ht="20.25" x14ac:dyDescent="0.25">
      <c r="A197" s="42"/>
      <c r="B197" s="22"/>
      <c r="C197" s="29"/>
      <c r="D197" s="29"/>
    </row>
    <row r="198" spans="1:4" ht="20.25" x14ac:dyDescent="0.25">
      <c r="A198" s="42"/>
      <c r="B198" s="22"/>
      <c r="C198" s="29"/>
      <c r="D198" s="29"/>
    </row>
    <row r="199" spans="1:4" ht="20.25" x14ac:dyDescent="0.25">
      <c r="A199" s="42"/>
      <c r="B199" s="22"/>
      <c r="C199" s="29"/>
      <c r="D199" s="29"/>
    </row>
    <row r="200" spans="1:4" ht="20.25" x14ac:dyDescent="0.25">
      <c r="A200" s="42"/>
      <c r="B200" s="22"/>
      <c r="C200" s="29"/>
      <c r="D200" s="29"/>
    </row>
    <row r="201" spans="1:4" ht="20.25" x14ac:dyDescent="0.25">
      <c r="A201" s="42"/>
      <c r="B201" s="22"/>
      <c r="C201" s="29"/>
      <c r="D201" s="29"/>
    </row>
    <row r="202" spans="1:4" ht="20.25" x14ac:dyDescent="0.25">
      <c r="A202" s="42"/>
      <c r="B202" s="22"/>
      <c r="C202" s="29"/>
      <c r="D202" s="29"/>
    </row>
    <row r="203" spans="1:4" ht="20.25" x14ac:dyDescent="0.25">
      <c r="A203" s="42"/>
      <c r="B203" s="22"/>
      <c r="C203" s="29"/>
      <c r="D203" s="29"/>
    </row>
    <row r="204" spans="1:4" ht="20.25" x14ac:dyDescent="0.25">
      <c r="A204" s="42"/>
      <c r="B204" s="22"/>
      <c r="C204" s="29"/>
      <c r="D204" s="29"/>
    </row>
    <row r="205" spans="1:4" ht="20.25" x14ac:dyDescent="0.25">
      <c r="A205" s="42"/>
      <c r="B205" s="22"/>
      <c r="C205" s="29"/>
      <c r="D205" s="29"/>
    </row>
    <row r="206" spans="1:4" ht="20.25" x14ac:dyDescent="0.25">
      <c r="A206" s="42"/>
      <c r="B206" s="22"/>
      <c r="C206" s="29"/>
      <c r="D206" s="29"/>
    </row>
    <row r="207" spans="1:4" ht="20.25" x14ac:dyDescent="0.25">
      <c r="A207" s="42"/>
      <c r="B207" s="22"/>
      <c r="C207" s="29"/>
      <c r="D207" s="29"/>
    </row>
    <row r="208" spans="1:4" x14ac:dyDescent="0.25">
      <c r="A208" s="41"/>
      <c r="B208" s="22"/>
      <c r="C208" s="22"/>
      <c r="D208" s="22"/>
    </row>
    <row r="209" spans="1:8" ht="20.25" x14ac:dyDescent="0.25">
      <c r="A209" s="41"/>
      <c r="B209" s="25" t="s">
        <v>261</v>
      </c>
      <c r="C209" s="25" t="s">
        <v>262</v>
      </c>
      <c r="D209" s="28" t="s">
        <v>261</v>
      </c>
      <c r="E209" s="28" t="s">
        <v>262</v>
      </c>
    </row>
    <row r="210" spans="1:8" ht="21" x14ac:dyDescent="0.35">
      <c r="A210" s="41"/>
      <c r="B210" s="26" t="s">
        <v>263</v>
      </c>
      <c r="C210" s="26" t="s">
        <v>264</v>
      </c>
      <c r="D210" t="s">
        <v>263</v>
      </c>
      <c r="F210" t="str">
        <f>IF(NOT(ISBLANK(D210)),D210,IF(NOT(ISBLANK(E210)),"     "&amp;E210,FALSE))</f>
        <v>Afectación Económica o presupuestal</v>
      </c>
      <c r="G210" t="s">
        <v>263</v>
      </c>
      <c r="H210" t="str">
        <f>IF(NOT(ISERROR(MATCH(G210,_xlfn.ANCHORARRAY(B221),0))),F223&amp;"Por favor no seleccionar los criterios de impacto",G210)</f>
        <v>❌Por favor no seleccionar los criterios de impacto</v>
      </c>
    </row>
    <row r="211" spans="1:8" ht="21" x14ac:dyDescent="0.35">
      <c r="A211" s="41"/>
      <c r="B211" s="26" t="s">
        <v>263</v>
      </c>
      <c r="C211" s="26" t="s">
        <v>237</v>
      </c>
      <c r="E211" t="s">
        <v>264</v>
      </c>
      <c r="F211" t="str">
        <f t="shared" ref="F211:F221" si="0">IF(NOT(ISBLANK(D211)),D211,IF(NOT(ISBLANK(E211)),"     "&amp;E211,FALSE))</f>
        <v xml:space="preserve">     Afectación menor a 10 SMLMV .</v>
      </c>
    </row>
    <row r="212" spans="1:8" ht="21" x14ac:dyDescent="0.35">
      <c r="A212" s="41"/>
      <c r="B212" s="26" t="s">
        <v>263</v>
      </c>
      <c r="C212" s="26" t="s">
        <v>241</v>
      </c>
      <c r="E212" t="s">
        <v>237</v>
      </c>
      <c r="F212" t="str">
        <f t="shared" si="0"/>
        <v xml:space="preserve">     Entre 10 y 50 SMLMV </v>
      </c>
    </row>
    <row r="213" spans="1:8" ht="21" x14ac:dyDescent="0.35">
      <c r="A213" s="41"/>
      <c r="B213" s="26" t="s">
        <v>263</v>
      </c>
      <c r="C213" s="26" t="s">
        <v>245</v>
      </c>
      <c r="E213" t="s">
        <v>241</v>
      </c>
      <c r="F213" t="str">
        <f t="shared" si="0"/>
        <v xml:space="preserve">     Entre 50 y 100 SMLMV </v>
      </c>
    </row>
    <row r="214" spans="1:8" ht="21" x14ac:dyDescent="0.35">
      <c r="A214" s="41"/>
      <c r="B214" s="26" t="s">
        <v>263</v>
      </c>
      <c r="C214" s="26" t="s">
        <v>249</v>
      </c>
      <c r="E214" t="s">
        <v>245</v>
      </c>
      <c r="F214" t="str">
        <f t="shared" si="0"/>
        <v xml:space="preserve">     Entre 100 y 500 SMLMV </v>
      </c>
    </row>
    <row r="215" spans="1:8" ht="21" x14ac:dyDescent="0.35">
      <c r="A215" s="41"/>
      <c r="B215" s="26" t="s">
        <v>230</v>
      </c>
      <c r="C215" s="26" t="s">
        <v>234</v>
      </c>
      <c r="E215" t="s">
        <v>249</v>
      </c>
      <c r="F215" t="str">
        <f t="shared" si="0"/>
        <v xml:space="preserve">     Mayor a 500 SMLMV </v>
      </c>
    </row>
    <row r="216" spans="1:8" ht="21" x14ac:dyDescent="0.35">
      <c r="A216" s="41"/>
      <c r="B216" s="26" t="s">
        <v>230</v>
      </c>
      <c r="C216" s="26" t="s">
        <v>238</v>
      </c>
      <c r="D216" t="s">
        <v>230</v>
      </c>
      <c r="F216" t="str">
        <f t="shared" si="0"/>
        <v>Pérdida Reputacional</v>
      </c>
    </row>
    <row r="217" spans="1:8" ht="21" x14ac:dyDescent="0.35">
      <c r="A217" s="41"/>
      <c r="B217" s="26" t="s">
        <v>230</v>
      </c>
      <c r="C217" s="26" t="s">
        <v>242</v>
      </c>
      <c r="E217" t="s">
        <v>234</v>
      </c>
      <c r="F217" t="str">
        <f t="shared" si="0"/>
        <v xml:space="preserve">     El riesgo afecta la imagen de alguna área de la organización</v>
      </c>
    </row>
    <row r="218" spans="1:8" ht="21" x14ac:dyDescent="0.35">
      <c r="A218" s="41"/>
      <c r="B218" s="26" t="s">
        <v>230</v>
      </c>
      <c r="C218" s="26" t="s">
        <v>246</v>
      </c>
      <c r="E218" t="s">
        <v>238</v>
      </c>
      <c r="F218" t="str">
        <f t="shared" si="0"/>
        <v xml:space="preserve">     El riesgo afecta la imagen de la entidad internamente, de conocimiento general, nivel interno, de junta dircetiva y accionistas y/o de provedores</v>
      </c>
    </row>
    <row r="219" spans="1:8" ht="21" x14ac:dyDescent="0.35">
      <c r="A219" s="41"/>
      <c r="B219" s="26" t="s">
        <v>230</v>
      </c>
      <c r="C219" s="26" t="s">
        <v>250</v>
      </c>
      <c r="E219" t="s">
        <v>242</v>
      </c>
      <c r="F219" t="str">
        <f t="shared" si="0"/>
        <v xml:space="preserve">     El riesgo afecta la imagen de la entidad con algunos usuarios de relevancia frente al logro de los objetivos</v>
      </c>
    </row>
    <row r="220" spans="1:8" x14ac:dyDescent="0.25">
      <c r="A220" s="41"/>
      <c r="B220" s="27"/>
      <c r="C220" s="27"/>
      <c r="E220" t="s">
        <v>246</v>
      </c>
      <c r="F220" t="str">
        <f t="shared" si="0"/>
        <v xml:space="preserve">     El riesgo afecta la imagen de de la entidad con efecto publicitario sostenido a nivel de sector administrativo, nivel departamental o municipal</v>
      </c>
    </row>
    <row r="221" spans="1:8" x14ac:dyDescent="0.25">
      <c r="A221" s="41"/>
      <c r="B221" s="27" t="str" cm="1">
        <f t="array" ref="B221:B223">_xlfn.UNIQUE(Tabla1[[#All],[Criterios]])</f>
        <v>Criterios</v>
      </c>
      <c r="C221" s="27"/>
      <c r="E221" t="s">
        <v>250</v>
      </c>
      <c r="F221" t="str">
        <f t="shared" si="0"/>
        <v xml:space="preserve">     El riesgo afecta la imagen de la entidad a nivel nacional, con efecto publicitarios sostenible a nivel país</v>
      </c>
    </row>
    <row r="222" spans="1:8" x14ac:dyDescent="0.25">
      <c r="A222" s="41"/>
      <c r="B222" s="27" t="str">
        <v>Afectación Económica o presupuestal</v>
      </c>
      <c r="C222" s="27"/>
    </row>
    <row r="223" spans="1:8" x14ac:dyDescent="0.25">
      <c r="B223" s="27" t="str">
        <v>Pérdida Reputacional</v>
      </c>
      <c r="C223" s="27"/>
      <c r="F223" s="30" t="s">
        <v>265</v>
      </c>
    </row>
    <row r="224" spans="1:8" x14ac:dyDescent="0.25">
      <c r="B224" s="21"/>
      <c r="C224" s="21"/>
      <c r="F224" s="30" t="s">
        <v>266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C22" sqref="C22"/>
    </sheetView>
  </sheetViews>
  <sheetFormatPr baseColWidth="10" defaultColWidth="11.42578125" defaultRowHeight="15" x14ac:dyDescent="0.25"/>
  <sheetData>
    <row r="2" spans="2:5" x14ac:dyDescent="0.25">
      <c r="B2" t="s">
        <v>267</v>
      </c>
      <c r="E2" t="s">
        <v>87</v>
      </c>
    </row>
    <row r="3" spans="2:5" x14ac:dyDescent="0.25">
      <c r="B3" t="s">
        <v>268</v>
      </c>
    </row>
    <row r="4" spans="2:5" x14ac:dyDescent="0.25">
      <c r="B4" t="s">
        <v>99</v>
      </c>
    </row>
    <row r="5" spans="2:5" x14ac:dyDescent="0.25">
      <c r="B5" t="s">
        <v>150</v>
      </c>
    </row>
    <row r="8" spans="2:5" x14ac:dyDescent="0.25">
      <c r="B8" t="s">
        <v>269</v>
      </c>
    </row>
    <row r="9" spans="2:5" x14ac:dyDescent="0.25">
      <c r="B9" t="s">
        <v>270</v>
      </c>
    </row>
    <row r="10" spans="2:5" x14ac:dyDescent="0.25">
      <c r="B10" t="s">
        <v>271</v>
      </c>
    </row>
    <row r="13" spans="2:5" x14ac:dyDescent="0.25">
      <c r="B13" t="s">
        <v>272</v>
      </c>
    </row>
    <row r="14" spans="2:5" x14ac:dyDescent="0.25">
      <c r="B14" t="s">
        <v>91</v>
      </c>
    </row>
    <row r="15" spans="2:5" x14ac:dyDescent="0.25">
      <c r="B15" t="s">
        <v>273</v>
      </c>
    </row>
    <row r="16" spans="2:5" x14ac:dyDescent="0.25">
      <c r="B16" t="s">
        <v>274</v>
      </c>
    </row>
    <row r="17" spans="2:2" x14ac:dyDescent="0.25">
      <c r="B17" t="s">
        <v>275</v>
      </c>
    </row>
    <row r="18" spans="2:2" x14ac:dyDescent="0.25">
      <c r="B18" t="s">
        <v>276</v>
      </c>
    </row>
    <row r="19" spans="2:2" x14ac:dyDescent="0.25">
      <c r="B19" t="s">
        <v>277</v>
      </c>
    </row>
  </sheetData>
  <sortState xmlns:xlrd2="http://schemas.microsoft.com/office/spreadsheetml/2017/richdata2" ref="B2:B5">
    <sortCondition ref="B2:B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94</v>
      </c>
    </row>
    <row r="4" spans="1:1" x14ac:dyDescent="0.2">
      <c r="A4" s="9" t="s">
        <v>103</v>
      </c>
    </row>
    <row r="5" spans="1:1" x14ac:dyDescent="0.2">
      <c r="A5" s="9" t="s">
        <v>278</v>
      </c>
    </row>
    <row r="6" spans="1:1" x14ac:dyDescent="0.2">
      <c r="A6" s="9" t="s">
        <v>154</v>
      </c>
    </row>
    <row r="7" spans="1:1" x14ac:dyDescent="0.2">
      <c r="A7" s="9" t="s">
        <v>95</v>
      </c>
    </row>
    <row r="8" spans="1:1" x14ac:dyDescent="0.2">
      <c r="A8" s="9" t="s">
        <v>96</v>
      </c>
    </row>
    <row r="9" spans="1:1" x14ac:dyDescent="0.2">
      <c r="A9" s="9" t="s">
        <v>279</v>
      </c>
    </row>
    <row r="10" spans="1:1" x14ac:dyDescent="0.2">
      <c r="A10" s="9" t="s">
        <v>97</v>
      </c>
    </row>
    <row r="11" spans="1:1" x14ac:dyDescent="0.2">
      <c r="A11" s="9" t="s">
        <v>130</v>
      </c>
    </row>
    <row r="12" spans="1:1" x14ac:dyDescent="0.2">
      <c r="A12" s="9" t="s">
        <v>280</v>
      </c>
    </row>
    <row r="13" spans="1:1" x14ac:dyDescent="0.2">
      <c r="A13" s="9" t="s">
        <v>281</v>
      </c>
    </row>
    <row r="14" spans="1:1" x14ac:dyDescent="0.2">
      <c r="A14" s="9" t="s">
        <v>282</v>
      </c>
    </row>
    <row r="16" spans="1:1" x14ac:dyDescent="0.2">
      <c r="A16" s="9" t="s">
        <v>283</v>
      </c>
    </row>
    <row r="17" spans="1:1" x14ac:dyDescent="0.2">
      <c r="A17" s="9" t="s">
        <v>267</v>
      </c>
    </row>
    <row r="18" spans="1:1" x14ac:dyDescent="0.2">
      <c r="A18" s="9" t="s">
        <v>268</v>
      </c>
    </row>
    <row r="20" spans="1:1" x14ac:dyDescent="0.2">
      <c r="A20" s="9" t="s">
        <v>270</v>
      </c>
    </row>
    <row r="21" spans="1:1" x14ac:dyDescent="0.2">
      <c r="A21" s="9" t="s">
        <v>271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e87399a-afcb-4cc1-af34-eab1e30da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204D065E4DA854E899302CEE52CB5E3" ma:contentTypeVersion="19" ma:contentTypeDescription="Crear nuevo documento." ma:contentTypeScope="" ma:versionID="5beede82e6ff612ab06b5c63b94b01dc">
  <xsd:schema xmlns:xsd="http://www.w3.org/2001/XMLSchema" xmlns:xs="http://www.w3.org/2001/XMLSchema" xmlns:p="http://schemas.microsoft.com/office/2006/metadata/properties" xmlns:ns3="1e87399a-afcb-4cc1-af34-eab1e30da831" xmlns:ns4="71b852d4-0472-45d7-ac9a-98725d723bf2" targetNamespace="http://schemas.microsoft.com/office/2006/metadata/properties" ma:root="true" ma:fieldsID="be429f8ae38717db41d95ff13d7f4186" ns3:_="" ns4:_="">
    <xsd:import namespace="1e87399a-afcb-4cc1-af34-eab1e30da831"/>
    <xsd:import namespace="71b852d4-0472-45d7-ac9a-98725d723b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7399a-afcb-4cc1-af34-eab1e30da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b852d4-0472-45d7-ac9a-98725d723bf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7FC70-17EE-4D92-9E76-8838AA3CB9F3}">
  <ds:schemaRefs>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1e87399a-afcb-4cc1-af34-eab1e30da831"/>
    <ds:schemaRef ds:uri="71b852d4-0472-45d7-ac9a-98725d723bf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D8AA183-522D-44DD-ACBC-9B81C68F8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7399a-afcb-4cc1-af34-eab1e30da831"/>
    <ds:schemaRef ds:uri="71b852d4-0472-45d7-ac9a-98725d723b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EE29E-844F-4B86-A872-D97272CC6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Intructivo</vt:lpstr>
      <vt:lpstr>2026</vt:lpstr>
      <vt:lpstr>Tabla probabilidad</vt:lpstr>
      <vt:lpstr>Tabla Impacto</vt:lpstr>
      <vt:lpstr>Opciones Tratamiento</vt:lpstr>
      <vt:lpstr>Hoja1</vt:lpstr>
      <vt:lpstr>'2026'!Área_de_impresión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 PORTILLO PUENTES</dc:creator>
  <cp:keywords/>
  <dc:description/>
  <cp:lastModifiedBy>Yineth Perez</cp:lastModifiedBy>
  <cp:revision/>
  <dcterms:created xsi:type="dcterms:W3CDTF">2020-03-24T23:12:47Z</dcterms:created>
  <dcterms:modified xsi:type="dcterms:W3CDTF">2026-01-30T21:42:10Z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0x0101006204D065E4DA854E899302CEE52CB5E3</vt:lpwstr>
  </property>
  <property fmtid="{D5CDD505-2E9C-101B-9397-08002B2CF9AE}" pid="3" name="MediaServiceImageTags">
    <vt:lpwstr/>
  </property>
</Properties>
</file>